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Тарифы" sheetId="1" r:id="rId1"/>
    <sheet name="Одноставочный тариф" sheetId="2" r:id="rId2"/>
    <sheet name="Коэффициент мощности" sheetId="3" r:id="rId3"/>
  </sheets>
  <definedNames>
    <definedName name="_xlnm.Print_Area" localSheetId="0">'Тарифы'!$A$1:$K$93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L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<sst xmlns="http://schemas.openxmlformats.org/spreadsheetml/2006/main" count="272" uniqueCount="71">
  <si>
    <t>ВН</t>
  </si>
  <si>
    <t>СН1</t>
  </si>
  <si>
    <t>СН2</t>
  </si>
  <si>
    <t>НН</t>
  </si>
  <si>
    <t>Регулируемый тариф на инные услуги</t>
  </si>
  <si>
    <t>Уровень напряжения</t>
  </si>
  <si>
    <t>Услуги по передаче</t>
  </si>
  <si>
    <t>Сбытовая надбавка</t>
  </si>
  <si>
    <t>Инфраструктурные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</si>
  <si>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</si>
  <si>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</si>
  <si>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</si>
  <si>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</si>
  <si>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</si>
  <si>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в том числе</t>
  </si>
  <si>
    <t>Индивидуальные тарифы</t>
  </si>
  <si>
    <t>Факт</t>
  </si>
  <si>
    <t>Бюджетные и прочие потребители</t>
  </si>
  <si>
    <t>-</t>
  </si>
  <si>
    <t>Единица измерения</t>
  </si>
  <si>
    <t>Наименование</t>
  </si>
  <si>
    <t>руб.кВт.ч.</t>
  </si>
  <si>
    <t>ОАО "Оборонэнергосбыт"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</si>
  <si>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</si>
  <si>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</si>
  <si>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</si>
  <si>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</si>
  <si>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</si>
  <si>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Начальник ООРР</t>
  </si>
  <si>
    <t>М.В. Шалов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</si>
  <si>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</si>
  <si>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</si>
  <si>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</si>
  <si>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</si>
  <si>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</si>
  <si>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Дифференциация по зонам суток</t>
  </si>
  <si>
    <t>не дифференцированная</t>
  </si>
  <si>
    <r>
      <rPr>
        <u val="single"/>
        <sz val="10"/>
        <rFont val="Arial Cyr"/>
        <family val="0"/>
      </rPr>
      <t>по трем зонам</t>
    </r>
    <r>
      <rPr>
        <sz val="10"/>
        <rFont val="Arial Cyr"/>
        <family val="0"/>
      </rPr>
      <t xml:space="preserve"> суток</t>
    </r>
  </si>
  <si>
    <r>
      <rPr>
        <u val="single"/>
        <sz val="10"/>
        <rFont val="Arial Cyr"/>
        <family val="0"/>
      </rPr>
      <t>по двум зонам</t>
    </r>
    <r>
      <rPr>
        <sz val="10"/>
        <rFont val="Arial Cyr"/>
        <family val="0"/>
      </rPr>
      <t xml:space="preserve"> суток</t>
    </r>
  </si>
  <si>
    <t>Зона</t>
  </si>
  <si>
    <t>Одноставочный тариф за электроэнергию (мощность)</t>
  </si>
  <si>
    <t>Одноставочный тариф pа электроэнергию (мощность)</t>
  </si>
  <si>
    <t>Одноставочный тариф за электроэнергию (мощность) для перепродажи населению</t>
  </si>
  <si>
    <t>Количество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</si>
  <si>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</si>
  <si>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 мощности потребленной в соответствующем расчетном периоде потребителями, выбравшими для расчетогв вторую - шестую ценовые категории</t>
  </si>
  <si>
    <t>Средневзвешенная нерегулируемая цена на электрическую энергию на оптовом рынке, определенная коммерческим оператором для соответствующего гарантирующего поставщика в соответствии с пунктом 111 настоящего документа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</si>
  <si>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</si>
  <si>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Средневзвешенная нерегулирунмая цена на мощность на оптовом рынке, определенной коммерческим оператором для соответствующего гарантирующего поставщика в соответствии с пунктом 111 настоящего документа</t>
  </si>
  <si>
    <t>Объема фактического пикового потребления гарантирующего поставщика за соответствующий расчетный период на оптовом рынке, определенного коммерческим оператором</t>
  </si>
  <si>
    <t>МВт.</t>
  </si>
  <si>
    <t>Коэффициент</t>
  </si>
  <si>
    <t>Объем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</si>
  <si>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потребления мощности населением и приравненных к нему категории потребителей.</t>
  </si>
  <si>
    <t>Фактический объем электроэнергии в соответствующем расчетном периоде потребителями, выбравшими для расчетогв вторую - шестую ценовые категории</t>
  </si>
  <si>
    <t>Фактический объем потребленной электрической энергии населения и приравненных к нему категорий потребителей.</t>
  </si>
  <si>
    <t>МВт.ч</t>
  </si>
  <si>
    <t>руб.МВт.ч.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</si>
  <si>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</si>
  <si>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</si>
  <si>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Коэффициент оплаты мощности для соответствующих зон суток
(три зоны суток)</t>
  </si>
  <si>
    <t>Коэффициент оплаты мощности для соответствующих зон суток (две зоны суток)</t>
  </si>
  <si>
    <t>ночная зона суток</t>
  </si>
  <si>
    <t>полупиковая зона суток</t>
  </si>
  <si>
    <t>пиковая зона суток</t>
  </si>
  <si>
    <t>дневная зона суток</t>
  </si>
  <si>
    <t>за апрель 2012г.</t>
  </si>
  <si>
    <t>0</t>
  </si>
  <si>
    <t>0,001523260748016559135585743623143401299527</t>
  </si>
  <si>
    <t>0,0107736002010578211303455586818619012436</t>
  </si>
  <si>
    <t>0,003879979230743874045757451117607277554065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</si>
</sst>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0000"/>
    <numFmt numFmtId="167" formatCode="0.0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.000"/>
    <numFmt numFmtId="175" formatCode="#,##0.0000"/>
    <numFmt numFmtId="176" formatCode="#,##0.00000"/>
    <numFmt numFmtId="177" formatCode="#,##0.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3" fillId="21" borderId="7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1" fillId="0" borderId="0">
      <alignment/>
      <protection/>
    </xf>
    <xf numFmtId="43" fontId="31" fillId="0" borderId="0" applyFont="0" applyFill="0" applyBorder="0" applyAlignment="0" applyProtection="0"/>
    <xf numFmtId="0" fontId="36" fillId="0" borderId="9" applyNumberFormat="0" applyFill="0" applyAlignment="0" applyProtection="0"/>
    <xf numFmtId="0" fontId="33" fillId="21" borderId="7" applyNumberFormat="0" applyAlignment="0" applyProtection="0"/>
    <xf numFmtId="0" fontId="37" fillId="0" borderId="0" applyNumberFormat="0" applyFill="0" applyBorder="0" applyAlignment="0" applyProtection="0"/>
    <xf numFmtId="0" fontId="31" fillId="0" borderId="0">
      <alignment/>
      <protection/>
    </xf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2" borderId="0" xfId="0" applyFill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3" fillId="0" borderId="27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29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0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6" xfId="0" applyFill="1" applyBorder="1" applyAlignment="1">
      <alignment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4" borderId="2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0" fillId="0" borderId="41" xfId="0" applyFont="1" applyBorder="1" applyAlignment="1">
      <alignment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45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22" fillId="0" borderId="0" xfId="0" applyFont="1" applyAlignment="1">
      <alignment/>
    </xf>
    <xf numFmtId="0" fontId="4" fillId="0" borderId="46" xfId="0" applyFont="1" applyBorder="1" applyAlignment="1">
      <alignment horizontal="center" vertical="center"/>
    </xf>
    <xf numFmtId="49" fontId="32" fillId="4" borderId="46" xfId="7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2" borderId="51" xfId="0" applyFont="1" applyFill="1" applyBorder="1" applyAlignment="1">
      <alignment horizontal="center"/>
    </xf>
    <xf numFmtId="0" fontId="3" fillId="22" borderId="52" xfId="0" applyFont="1" applyFill="1" applyBorder="1" applyAlignment="1">
      <alignment horizontal="center"/>
    </xf>
    <xf numFmtId="0" fontId="3" fillId="22" borderId="14" xfId="0" applyFont="1" applyFill="1" applyBorder="1" applyAlignment="1">
      <alignment horizontal="center"/>
    </xf>
    <xf numFmtId="0" fontId="3" fillId="22" borderId="53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3" fillId="0" borderId="54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41" xfId="0" applyNumberFormat="1" applyFont="1" applyBorder="1" applyAlignment="1">
      <alignment horizontal="center" vertical="center" wrapText="1"/>
    </xf>
    <xf numFmtId="0" fontId="3" fillId="22" borderId="51" xfId="0" applyFont="1" applyFill="1" applyBorder="1" applyAlignment="1">
      <alignment horizontal="center" vertical="center" wrapText="1"/>
    </xf>
    <xf numFmtId="0" fontId="3" fillId="22" borderId="52" xfId="0" applyFont="1" applyFill="1" applyBorder="1" applyAlignment="1">
      <alignment horizontal="center" vertical="center" wrapText="1"/>
    </xf>
    <xf numFmtId="0" fontId="3" fillId="22" borderId="5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4" borderId="55" xfId="70" applyNumberFormat="1" applyFont="1" applyFill="1" applyBorder="1" applyAlignment="1">
      <alignment horizontal="center" vertical="center" wrapText="1"/>
    </xf>
    <xf numFmtId="0" fontId="0" fillId="4" borderId="48" xfId="70" applyNumberFormat="1" applyFont="1" applyFill="1" applyBorder="1" applyAlignment="1">
      <alignment horizontal="center" vertical="center" wrapText="1"/>
    </xf>
    <xf numFmtId="0" fontId="0" fillId="4" borderId="46" xfId="70" applyNumberFormat="1" applyFont="1" applyFill="1" applyBorder="1" applyAlignment="1">
      <alignment horizontal="center" vertical="center" wrapText="1"/>
    </xf>
  </cellXfs>
  <cellStyles count="70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?" xfId="68"/>
    <cellStyle name="㼿㼿" xfId="69"/>
    <cellStyle name="㼿㼿?" xfId="70"/>
    <cellStyle name="㼿㼿㼿" xfId="71"/>
    <cellStyle name="㼿㼿㼿?" xfId="72"/>
    <cellStyle name="㼿㼿㼿㼿" xfId="73"/>
    <cellStyle name="㼿㼿㼿㼿?" xfId="74"/>
    <cellStyle name="㼿㼿㼿㼿㼿" xfId="75"/>
    <cellStyle name="㼿㼿㼿㼿㼿?" xfId="76"/>
    <cellStyle name="㼿㼿㼿㼿㼿㼿" xfId="77"/>
    <cellStyle name="㼿㼿㼿㼿㼿㼿?" xfId="78"/>
    <cellStyle name="㼿㼿㼿㼿㼿㼿㼿" xfId="79"/>
    <cellStyle name="㼿㼿㼿㼿㼿㼿㼿㼿" xfId="80"/>
    <cellStyle name="㼿㼿㼿㼿㼿㼿㼿㼿㼿" xfId="81"/>
    <cellStyle name="㼿㼿㼿㼿㼿㼿㼿㼿㼿㼿" xfId="82"/>
    <cellStyle name="㼿㼿㼿㼿㼿㼿㼿㼿㼿㼿㼿㼿㼿㼿㼿㼿㼿㼿㼿㼿㼿㼿㼿㼿㼿㼿㼿㼿㼿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101"/>
  <sheetViews>
    <sheetView tabSelected="1" view="pageBreakPreview" zoomScaleSheetLayoutView="100" workbookViewId="0" topLeftCell="A58">
      <selection activeCell="G9" sqref="G9"/>
    </sheetView>
  </sheetViews>
  <sheetFormatPr defaultColWidth="9.00390625" defaultRowHeight="12.75"/>
  <cols>
    <col min="1" max="1" width="38.00390625" style="0" customWidth="1"/>
    <col min="2" max="2" width="10.00390625" style="0" customWidth="1"/>
    <col min="3" max="3" width="26.25390625" style="0" customWidth="1"/>
    <col min="4" max="4" width="16.875" style="0" customWidth="1"/>
    <col min="5" max="5" width="11.25390625" style="0" customWidth="1"/>
    <col min="6" max="6" width="13.375" style="0" customWidth="1"/>
    <col min="7" max="7" width="20.25390625" style="0" customWidth="1"/>
    <col min="8" max="8" width="15.75390625" style="0" customWidth="1"/>
    <col min="9" max="9" width="10.875" style="0" customWidth="1"/>
    <col min="10" max="10" width="10.75390625" style="0" customWidth="1"/>
    <col min="11" max="11" width="10.125" style="0" customWidth="1"/>
    <col min="12" max="12" width="9.125" style="30" customWidth="1"/>
    <col min="13" max="14" width="11.125" style="30" bestFit="1" customWidth="1"/>
    <col min="15" max="32" width="9.125" style="30" customWidth="1"/>
  </cols>
  <sheetData>
    <row r="1" spans="1:12" ht="15.75">
      <c r="A1" s="14"/>
      <c r="B1" s="14"/>
      <c r="C1" s="14"/>
      <c r="D1" s="14"/>
      <c r="E1" s="14"/>
      <c r="F1" s="29" t="str">
        <f>IF(L1="Факт","Расчет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G1" s="32" t="s">
        <v>66</v>
      </c>
      <c r="H1" s="14"/>
      <c r="I1" s="6"/>
      <c r="J1" s="6"/>
      <c r="L1" s="33" t="s">
        <v>16</v>
      </c>
    </row>
    <row r="2" ht="13.5" thickBot="1">
      <c r="H2" s="1"/>
    </row>
    <row r="3" spans="1:11" ht="33" customHeight="1">
      <c r="A3" s="189" t="s">
        <v>20</v>
      </c>
      <c r="B3" s="212" t="s">
        <v>5</v>
      </c>
      <c r="C3" s="189" t="s">
        <v>35</v>
      </c>
      <c r="D3" s="212" t="s">
        <v>39</v>
      </c>
      <c r="E3" s="189" t="s">
        <v>19</v>
      </c>
      <c r="F3" s="212" t="str">
        <f>IF(L1="Факт","Фактическая цена на электроэнергию для конечного потребителя","Прогнозная цена для конечного потребителя")</f>
        <v>Фактическая цена на электроэнергию для конечного потребителя</v>
      </c>
      <c r="G3" s="208" t="str">
        <f>IF(L1="Факт","Средневзвешенная нерегулироемая цена на электроэнергию","Прогноз средневзвешенной нерегулируемой цены покупной электроэнергии")</f>
        <v>Средневзвешенная нерегулироемая цена на электроэнергию</v>
      </c>
      <c r="H3" s="210" t="s">
        <v>4</v>
      </c>
      <c r="I3" s="202" t="s">
        <v>14</v>
      </c>
      <c r="J3" s="203"/>
      <c r="K3" s="204"/>
    </row>
    <row r="4" spans="1:11" ht="72" customHeight="1" thickBot="1">
      <c r="A4" s="190"/>
      <c r="B4" s="213"/>
      <c r="C4" s="190"/>
      <c r="D4" s="213"/>
      <c r="E4" s="190"/>
      <c r="F4" s="213"/>
      <c r="G4" s="209"/>
      <c r="H4" s="211"/>
      <c r="I4" s="27" t="s">
        <v>6</v>
      </c>
      <c r="J4" s="18" t="s">
        <v>7</v>
      </c>
      <c r="K4" s="26" t="s">
        <v>8</v>
      </c>
    </row>
    <row r="5" spans="1:11" ht="15" customHeight="1" thickBot="1">
      <c r="A5" s="205" t="s">
        <v>17</v>
      </c>
      <c r="B5" s="206"/>
      <c r="C5" s="206"/>
      <c r="D5" s="206"/>
      <c r="E5" s="206"/>
      <c r="F5" s="206"/>
      <c r="G5" s="206"/>
      <c r="H5" s="206"/>
      <c r="I5" s="206"/>
      <c r="J5" s="206"/>
      <c r="K5" s="207"/>
    </row>
    <row r="6" spans="1:11" ht="12.75" customHeight="1">
      <c r="A6" s="178" t="s">
        <v>41</v>
      </c>
      <c r="B6" s="173" t="s">
        <v>0</v>
      </c>
      <c r="C6" s="98" t="s">
        <v>36</v>
      </c>
      <c r="D6" s="99" t="s">
        <v>18</v>
      </c>
      <c r="E6" s="178" t="s">
        <v>21</v>
      </c>
      <c r="F6" s="100">
        <f>G6+H6</f>
        <v>2.3670299999999997</v>
      </c>
      <c r="G6" s="101">
        <f>'Одноставочный тариф'!D4/1000</f>
        <v>0.71868</v>
      </c>
      <c r="H6" s="102">
        <f>I6+J6+K6</f>
        <v>1.64835</v>
      </c>
      <c r="I6" s="105">
        <v>1.529</v>
      </c>
      <c r="J6" s="105">
        <v>0.117</v>
      </c>
      <c r="K6" s="140">
        <f>0.00235</f>
        <v>0.00235</v>
      </c>
    </row>
    <row r="7" spans="1:11" ht="12.75" customHeight="1">
      <c r="A7" s="188"/>
      <c r="B7" s="174"/>
      <c r="C7" s="171" t="s">
        <v>37</v>
      </c>
      <c r="D7" s="118" t="s">
        <v>31</v>
      </c>
      <c r="E7" s="179"/>
      <c r="F7" s="106">
        <f aca="true" t="shared" si="0" ref="F7:F53">G7+H7</f>
        <v>2.0196199999999997</v>
      </c>
      <c r="G7" s="107">
        <v>0.37127</v>
      </c>
      <c r="H7" s="108">
        <f aca="true" t="shared" si="1" ref="H7:H53">I7+J7+K7</f>
        <v>1.64835</v>
      </c>
      <c r="I7" s="109">
        <f>I6</f>
        <v>1.529</v>
      </c>
      <c r="J7" s="109">
        <f aca="true" t="shared" si="2" ref="J7:K22">J$6</f>
        <v>0.117</v>
      </c>
      <c r="K7" s="136">
        <f t="shared" si="2"/>
        <v>0.00235</v>
      </c>
    </row>
    <row r="8" spans="1:11" ht="12.75" customHeight="1">
      <c r="A8" s="188"/>
      <c r="B8" s="174"/>
      <c r="C8" s="184"/>
      <c r="D8" s="119" t="s">
        <v>30</v>
      </c>
      <c r="E8" s="179"/>
      <c r="F8" s="110">
        <f t="shared" si="0"/>
        <v>2.38079</v>
      </c>
      <c r="G8" s="111">
        <v>0.73244</v>
      </c>
      <c r="H8" s="112">
        <f t="shared" si="1"/>
        <v>1.64835</v>
      </c>
      <c r="I8" s="113">
        <f>I6</f>
        <v>1.529</v>
      </c>
      <c r="J8" s="113">
        <f t="shared" si="2"/>
        <v>0.117</v>
      </c>
      <c r="K8" s="137">
        <f t="shared" si="2"/>
        <v>0.00235</v>
      </c>
    </row>
    <row r="9" spans="1:11" ht="12.75" customHeight="1">
      <c r="A9" s="188"/>
      <c r="B9" s="174"/>
      <c r="C9" s="172"/>
      <c r="D9" s="120" t="s">
        <v>32</v>
      </c>
      <c r="E9" s="179"/>
      <c r="F9" s="114">
        <f t="shared" si="0"/>
        <v>4.60757</v>
      </c>
      <c r="G9" s="115">
        <v>2.95922</v>
      </c>
      <c r="H9" s="116">
        <f t="shared" si="1"/>
        <v>1.64835</v>
      </c>
      <c r="I9" s="117">
        <f>I6</f>
        <v>1.529</v>
      </c>
      <c r="J9" s="117">
        <f t="shared" si="2"/>
        <v>0.117</v>
      </c>
      <c r="K9" s="138">
        <f t="shared" si="2"/>
        <v>0.00235</v>
      </c>
    </row>
    <row r="10" spans="1:11" ht="12.75" customHeight="1">
      <c r="A10" s="188"/>
      <c r="B10" s="174"/>
      <c r="C10" s="171" t="s">
        <v>38</v>
      </c>
      <c r="D10" s="121" t="s">
        <v>31</v>
      </c>
      <c r="E10" s="179"/>
      <c r="F10" s="106">
        <f t="shared" si="0"/>
        <v>2.0196199999999997</v>
      </c>
      <c r="G10" s="107">
        <v>0.37127</v>
      </c>
      <c r="H10" s="108">
        <f t="shared" si="1"/>
        <v>1.64835</v>
      </c>
      <c r="I10" s="109">
        <f>I6</f>
        <v>1.529</v>
      </c>
      <c r="J10" s="109">
        <f t="shared" si="2"/>
        <v>0.117</v>
      </c>
      <c r="K10" s="136">
        <f t="shared" si="2"/>
        <v>0.00235</v>
      </c>
    </row>
    <row r="11" spans="1:11" ht="12.75" customHeight="1">
      <c r="A11" s="188"/>
      <c r="B11" s="175"/>
      <c r="C11" s="172"/>
      <c r="D11" s="122" t="s">
        <v>33</v>
      </c>
      <c r="E11" s="179"/>
      <c r="F11" s="114">
        <f t="shared" si="0"/>
        <v>2.94811</v>
      </c>
      <c r="G11" s="115">
        <v>1.29976</v>
      </c>
      <c r="H11" s="116">
        <f t="shared" si="1"/>
        <v>1.64835</v>
      </c>
      <c r="I11" s="117">
        <f>I6</f>
        <v>1.529</v>
      </c>
      <c r="J11" s="117">
        <f t="shared" si="2"/>
        <v>0.117</v>
      </c>
      <c r="K11" s="138">
        <f t="shared" si="2"/>
        <v>0.00235</v>
      </c>
    </row>
    <row r="12" spans="1:11" ht="12.75" customHeight="1">
      <c r="A12" s="188"/>
      <c r="B12" s="176" t="s">
        <v>1</v>
      </c>
      <c r="C12" s="103" t="s">
        <v>36</v>
      </c>
      <c r="D12" s="147" t="s">
        <v>18</v>
      </c>
      <c r="E12" s="179"/>
      <c r="F12" s="124">
        <f t="shared" si="0"/>
        <v>2.44003</v>
      </c>
      <c r="G12" s="125">
        <f>$G$6</f>
        <v>0.71868</v>
      </c>
      <c r="H12" s="126">
        <f t="shared" si="1"/>
        <v>1.7213500000000002</v>
      </c>
      <c r="I12" s="127">
        <v>1.602</v>
      </c>
      <c r="J12" s="128">
        <v>0.117</v>
      </c>
      <c r="K12" s="126">
        <f>$K$6</f>
        <v>0.00235</v>
      </c>
    </row>
    <row r="13" spans="1:11" ht="12.75" customHeight="1">
      <c r="A13" s="188"/>
      <c r="B13" s="174"/>
      <c r="C13" s="171" t="s">
        <v>37</v>
      </c>
      <c r="D13" s="118" t="s">
        <v>31</v>
      </c>
      <c r="E13" s="179"/>
      <c r="F13" s="106">
        <f t="shared" si="0"/>
        <v>2.09262</v>
      </c>
      <c r="G13" s="141">
        <f>G$7</f>
        <v>0.37127</v>
      </c>
      <c r="H13" s="108">
        <f t="shared" si="1"/>
        <v>1.7213500000000002</v>
      </c>
      <c r="I13" s="109">
        <f>I12</f>
        <v>1.602</v>
      </c>
      <c r="J13" s="109">
        <f t="shared" si="2"/>
        <v>0.117</v>
      </c>
      <c r="K13" s="136">
        <f t="shared" si="2"/>
        <v>0.00235</v>
      </c>
    </row>
    <row r="14" spans="1:11" ht="12.75" customHeight="1">
      <c r="A14" s="188"/>
      <c r="B14" s="174"/>
      <c r="C14" s="184"/>
      <c r="D14" s="119" t="s">
        <v>30</v>
      </c>
      <c r="E14" s="179"/>
      <c r="F14" s="110">
        <f t="shared" si="0"/>
        <v>2.45379</v>
      </c>
      <c r="G14" s="142">
        <f>G$8</f>
        <v>0.73244</v>
      </c>
      <c r="H14" s="112">
        <f t="shared" si="1"/>
        <v>1.7213500000000002</v>
      </c>
      <c r="I14" s="113">
        <f>I12</f>
        <v>1.602</v>
      </c>
      <c r="J14" s="113">
        <f t="shared" si="2"/>
        <v>0.117</v>
      </c>
      <c r="K14" s="137">
        <f t="shared" si="2"/>
        <v>0.00235</v>
      </c>
    </row>
    <row r="15" spans="1:11" ht="12.75" customHeight="1">
      <c r="A15" s="188"/>
      <c r="B15" s="174"/>
      <c r="C15" s="172"/>
      <c r="D15" s="120" t="s">
        <v>32</v>
      </c>
      <c r="E15" s="179"/>
      <c r="F15" s="114">
        <f t="shared" si="0"/>
        <v>4.68057</v>
      </c>
      <c r="G15" s="143">
        <f>G$9</f>
        <v>2.95922</v>
      </c>
      <c r="H15" s="116">
        <f t="shared" si="1"/>
        <v>1.7213500000000002</v>
      </c>
      <c r="I15" s="117">
        <f>I12</f>
        <v>1.602</v>
      </c>
      <c r="J15" s="117">
        <f t="shared" si="2"/>
        <v>0.117</v>
      </c>
      <c r="K15" s="138">
        <f t="shared" si="2"/>
        <v>0.00235</v>
      </c>
    </row>
    <row r="16" spans="1:11" ht="12.75" customHeight="1">
      <c r="A16" s="188"/>
      <c r="B16" s="174"/>
      <c r="C16" s="171" t="s">
        <v>38</v>
      </c>
      <c r="D16" s="121" t="s">
        <v>31</v>
      </c>
      <c r="E16" s="179"/>
      <c r="F16" s="106">
        <f t="shared" si="0"/>
        <v>2.09262</v>
      </c>
      <c r="G16" s="141">
        <f>G$10</f>
        <v>0.37127</v>
      </c>
      <c r="H16" s="108">
        <f t="shared" si="1"/>
        <v>1.7213500000000002</v>
      </c>
      <c r="I16" s="109">
        <f>I12</f>
        <v>1.602</v>
      </c>
      <c r="J16" s="109">
        <f t="shared" si="2"/>
        <v>0.117</v>
      </c>
      <c r="K16" s="136">
        <f t="shared" si="2"/>
        <v>0.00235</v>
      </c>
    </row>
    <row r="17" spans="1:11" ht="12.75" customHeight="1">
      <c r="A17" s="188"/>
      <c r="B17" s="175"/>
      <c r="C17" s="172"/>
      <c r="D17" s="122" t="s">
        <v>33</v>
      </c>
      <c r="E17" s="179"/>
      <c r="F17" s="114">
        <f t="shared" si="0"/>
        <v>3.02111</v>
      </c>
      <c r="G17" s="143">
        <f>G$11</f>
        <v>1.29976</v>
      </c>
      <c r="H17" s="116">
        <f t="shared" si="1"/>
        <v>1.7213500000000002</v>
      </c>
      <c r="I17" s="117">
        <f>I12</f>
        <v>1.602</v>
      </c>
      <c r="J17" s="117">
        <f t="shared" si="2"/>
        <v>0.117</v>
      </c>
      <c r="K17" s="138">
        <f t="shared" si="2"/>
        <v>0.00235</v>
      </c>
    </row>
    <row r="18" spans="1:11" ht="12.75" customHeight="1">
      <c r="A18" s="188"/>
      <c r="B18" s="176" t="s">
        <v>2</v>
      </c>
      <c r="C18" s="103" t="s">
        <v>36</v>
      </c>
      <c r="D18" s="123" t="s">
        <v>18</v>
      </c>
      <c r="E18" s="179"/>
      <c r="F18" s="124">
        <f t="shared" si="0"/>
        <v>2.87403</v>
      </c>
      <c r="G18" s="125">
        <f>$G$6</f>
        <v>0.71868</v>
      </c>
      <c r="H18" s="126">
        <f t="shared" si="1"/>
        <v>2.15535</v>
      </c>
      <c r="I18" s="127">
        <v>2.036</v>
      </c>
      <c r="J18" s="128">
        <v>0.117</v>
      </c>
      <c r="K18" s="126">
        <f>$K$6</f>
        <v>0.00235</v>
      </c>
    </row>
    <row r="19" spans="1:11" ht="12.75" customHeight="1">
      <c r="A19" s="188"/>
      <c r="B19" s="174"/>
      <c r="C19" s="171" t="s">
        <v>37</v>
      </c>
      <c r="D19" s="118" t="s">
        <v>31</v>
      </c>
      <c r="E19" s="179"/>
      <c r="F19" s="106">
        <f t="shared" si="0"/>
        <v>2.52662</v>
      </c>
      <c r="G19" s="141">
        <f>G$7</f>
        <v>0.37127</v>
      </c>
      <c r="H19" s="108">
        <f t="shared" si="1"/>
        <v>2.15535</v>
      </c>
      <c r="I19" s="109">
        <f>I18</f>
        <v>2.036</v>
      </c>
      <c r="J19" s="109">
        <f t="shared" si="2"/>
        <v>0.117</v>
      </c>
      <c r="K19" s="136">
        <f t="shared" si="2"/>
        <v>0.00235</v>
      </c>
    </row>
    <row r="20" spans="1:11" ht="12.75" customHeight="1">
      <c r="A20" s="188"/>
      <c r="B20" s="174"/>
      <c r="C20" s="184"/>
      <c r="D20" s="119" t="s">
        <v>30</v>
      </c>
      <c r="E20" s="179"/>
      <c r="F20" s="110">
        <f t="shared" si="0"/>
        <v>2.88779</v>
      </c>
      <c r="G20" s="142">
        <f>G$8</f>
        <v>0.73244</v>
      </c>
      <c r="H20" s="112">
        <f t="shared" si="1"/>
        <v>2.15535</v>
      </c>
      <c r="I20" s="113">
        <f>I18</f>
        <v>2.036</v>
      </c>
      <c r="J20" s="113">
        <f t="shared" si="2"/>
        <v>0.117</v>
      </c>
      <c r="K20" s="137">
        <f t="shared" si="2"/>
        <v>0.00235</v>
      </c>
    </row>
    <row r="21" spans="1:11" ht="12.75" customHeight="1">
      <c r="A21" s="188"/>
      <c r="B21" s="174"/>
      <c r="C21" s="172"/>
      <c r="D21" s="120" t="s">
        <v>32</v>
      </c>
      <c r="E21" s="179"/>
      <c r="F21" s="114">
        <f t="shared" si="0"/>
        <v>5.1145700000000005</v>
      </c>
      <c r="G21" s="143">
        <f>G$9</f>
        <v>2.95922</v>
      </c>
      <c r="H21" s="116">
        <f t="shared" si="1"/>
        <v>2.15535</v>
      </c>
      <c r="I21" s="117">
        <f>I18</f>
        <v>2.036</v>
      </c>
      <c r="J21" s="117">
        <f t="shared" si="2"/>
        <v>0.117</v>
      </c>
      <c r="K21" s="138">
        <f t="shared" si="2"/>
        <v>0.00235</v>
      </c>
    </row>
    <row r="22" spans="1:11" ht="12.75" customHeight="1">
      <c r="A22" s="188"/>
      <c r="B22" s="174"/>
      <c r="C22" s="171" t="s">
        <v>38</v>
      </c>
      <c r="D22" s="121" t="s">
        <v>31</v>
      </c>
      <c r="E22" s="179"/>
      <c r="F22" s="106">
        <f t="shared" si="0"/>
        <v>2.52662</v>
      </c>
      <c r="G22" s="141">
        <f>G$10</f>
        <v>0.37127</v>
      </c>
      <c r="H22" s="108">
        <f t="shared" si="1"/>
        <v>2.15535</v>
      </c>
      <c r="I22" s="109">
        <f>I18</f>
        <v>2.036</v>
      </c>
      <c r="J22" s="109">
        <f t="shared" si="2"/>
        <v>0.117</v>
      </c>
      <c r="K22" s="136">
        <f t="shared" si="2"/>
        <v>0.00235</v>
      </c>
    </row>
    <row r="23" spans="1:11" ht="12.75" customHeight="1">
      <c r="A23" s="188"/>
      <c r="B23" s="175"/>
      <c r="C23" s="172"/>
      <c r="D23" s="122" t="s">
        <v>33</v>
      </c>
      <c r="E23" s="179"/>
      <c r="F23" s="114">
        <f t="shared" si="0"/>
        <v>3.45511</v>
      </c>
      <c r="G23" s="143">
        <f>G$11</f>
        <v>1.29976</v>
      </c>
      <c r="H23" s="116">
        <f t="shared" si="1"/>
        <v>2.15535</v>
      </c>
      <c r="I23" s="117">
        <f>I18</f>
        <v>2.036</v>
      </c>
      <c r="J23" s="117">
        <f>J$6</f>
        <v>0.117</v>
      </c>
      <c r="K23" s="138">
        <f>K$6</f>
        <v>0.00235</v>
      </c>
    </row>
    <row r="24" spans="1:11" ht="12.75" customHeight="1">
      <c r="A24" s="188"/>
      <c r="B24" s="176" t="s">
        <v>3</v>
      </c>
      <c r="C24" s="103" t="s">
        <v>36</v>
      </c>
      <c r="D24" s="123" t="s">
        <v>18</v>
      </c>
      <c r="E24" s="179"/>
      <c r="F24" s="124">
        <f t="shared" si="0"/>
        <v>3.3270299999999997</v>
      </c>
      <c r="G24" s="125">
        <f>$G$6</f>
        <v>0.71868</v>
      </c>
      <c r="H24" s="126">
        <f t="shared" si="1"/>
        <v>2.6083499999999997</v>
      </c>
      <c r="I24" s="127">
        <v>2.489</v>
      </c>
      <c r="J24" s="128">
        <v>0.117</v>
      </c>
      <c r="K24" s="126">
        <f>$K$6</f>
        <v>0.00235</v>
      </c>
    </row>
    <row r="25" spans="1:11" ht="12.75" customHeight="1">
      <c r="A25" s="188"/>
      <c r="B25" s="174"/>
      <c r="C25" s="171" t="s">
        <v>37</v>
      </c>
      <c r="D25" s="118" t="s">
        <v>31</v>
      </c>
      <c r="E25" s="179"/>
      <c r="F25" s="106">
        <f t="shared" si="0"/>
        <v>2.9796199999999997</v>
      </c>
      <c r="G25" s="141">
        <f>G$7</f>
        <v>0.37127</v>
      </c>
      <c r="H25" s="108">
        <f t="shared" si="1"/>
        <v>2.6083499999999997</v>
      </c>
      <c r="I25" s="109">
        <f>I24</f>
        <v>2.489</v>
      </c>
      <c r="J25" s="109">
        <f aca="true" t="shared" si="3" ref="J25:K29">J$6</f>
        <v>0.117</v>
      </c>
      <c r="K25" s="136">
        <f t="shared" si="3"/>
        <v>0.00235</v>
      </c>
    </row>
    <row r="26" spans="1:11" ht="12.75" customHeight="1">
      <c r="A26" s="188"/>
      <c r="B26" s="174"/>
      <c r="C26" s="184"/>
      <c r="D26" s="119" t="s">
        <v>30</v>
      </c>
      <c r="E26" s="179"/>
      <c r="F26" s="110">
        <f t="shared" si="0"/>
        <v>3.3407899999999997</v>
      </c>
      <c r="G26" s="142">
        <f>G$8</f>
        <v>0.73244</v>
      </c>
      <c r="H26" s="112">
        <f t="shared" si="1"/>
        <v>2.6083499999999997</v>
      </c>
      <c r="I26" s="113">
        <f>I24</f>
        <v>2.489</v>
      </c>
      <c r="J26" s="113">
        <f t="shared" si="3"/>
        <v>0.117</v>
      </c>
      <c r="K26" s="137">
        <f t="shared" si="3"/>
        <v>0.00235</v>
      </c>
    </row>
    <row r="27" spans="1:11" ht="12.75" customHeight="1">
      <c r="A27" s="188"/>
      <c r="B27" s="174"/>
      <c r="C27" s="172"/>
      <c r="D27" s="120" t="s">
        <v>32</v>
      </c>
      <c r="E27" s="179"/>
      <c r="F27" s="114">
        <f t="shared" si="0"/>
        <v>5.56757</v>
      </c>
      <c r="G27" s="143">
        <f>G$9</f>
        <v>2.95922</v>
      </c>
      <c r="H27" s="116">
        <f t="shared" si="1"/>
        <v>2.6083499999999997</v>
      </c>
      <c r="I27" s="117">
        <f>I24</f>
        <v>2.489</v>
      </c>
      <c r="J27" s="117">
        <f t="shared" si="3"/>
        <v>0.117</v>
      </c>
      <c r="K27" s="138">
        <f t="shared" si="3"/>
        <v>0.00235</v>
      </c>
    </row>
    <row r="28" spans="1:11" ht="12.75" customHeight="1">
      <c r="A28" s="188"/>
      <c r="B28" s="174"/>
      <c r="C28" s="171" t="s">
        <v>38</v>
      </c>
      <c r="D28" s="121" t="s">
        <v>31</v>
      </c>
      <c r="E28" s="179"/>
      <c r="F28" s="106">
        <f t="shared" si="0"/>
        <v>2.9796199999999997</v>
      </c>
      <c r="G28" s="141">
        <f>G$10</f>
        <v>0.37127</v>
      </c>
      <c r="H28" s="108">
        <f t="shared" si="1"/>
        <v>2.6083499999999997</v>
      </c>
      <c r="I28" s="109">
        <f>I24</f>
        <v>2.489</v>
      </c>
      <c r="J28" s="109">
        <f t="shared" si="3"/>
        <v>0.117</v>
      </c>
      <c r="K28" s="136">
        <f t="shared" si="3"/>
        <v>0.00235</v>
      </c>
    </row>
    <row r="29" spans="1:11" ht="12.75" customHeight="1" thickBot="1">
      <c r="A29" s="197"/>
      <c r="B29" s="177"/>
      <c r="C29" s="172"/>
      <c r="D29" s="122" t="s">
        <v>33</v>
      </c>
      <c r="E29" s="180"/>
      <c r="F29" s="129">
        <f t="shared" si="0"/>
        <v>3.9081099999999998</v>
      </c>
      <c r="G29" s="143">
        <f>G$11</f>
        <v>1.29976</v>
      </c>
      <c r="H29" s="130">
        <f t="shared" si="1"/>
        <v>2.6083499999999997</v>
      </c>
      <c r="I29" s="117">
        <f>I24</f>
        <v>2.489</v>
      </c>
      <c r="J29" s="131">
        <f t="shared" si="3"/>
        <v>0.117</v>
      </c>
      <c r="K29" s="139">
        <f t="shared" si="3"/>
        <v>0.00235</v>
      </c>
    </row>
    <row r="30" spans="1:11" ht="12.75" customHeight="1">
      <c r="A30" s="178" t="s">
        <v>24</v>
      </c>
      <c r="B30" s="173" t="s">
        <v>0</v>
      </c>
      <c r="C30" s="98" t="s">
        <v>36</v>
      </c>
      <c r="D30" s="99" t="s">
        <v>18</v>
      </c>
      <c r="E30" s="181" t="s">
        <v>21</v>
      </c>
      <c r="F30" s="132">
        <f t="shared" si="0"/>
        <v>1.3717199999999998</v>
      </c>
      <c r="G30" s="144">
        <v>0.37437</v>
      </c>
      <c r="H30" s="133">
        <f t="shared" si="1"/>
        <v>0.99735</v>
      </c>
      <c r="I30" s="134">
        <v>0.878</v>
      </c>
      <c r="J30" s="135">
        <v>0.117</v>
      </c>
      <c r="K30" s="133">
        <f>$K$6</f>
        <v>0.00235</v>
      </c>
    </row>
    <row r="31" spans="1:11" ht="12.75" customHeight="1">
      <c r="A31" s="188"/>
      <c r="B31" s="174"/>
      <c r="C31" s="171" t="s">
        <v>37</v>
      </c>
      <c r="D31" s="118" t="s">
        <v>31</v>
      </c>
      <c r="E31" s="182"/>
      <c r="F31" s="106">
        <f>G31+H31</f>
        <v>1.36862</v>
      </c>
      <c r="G31" s="107">
        <v>0.37127</v>
      </c>
      <c r="H31" s="108">
        <f>I31+J31+K31</f>
        <v>0.99735</v>
      </c>
      <c r="I31" s="109">
        <f>I30</f>
        <v>0.878</v>
      </c>
      <c r="J31" s="109">
        <f aca="true" t="shared" si="4" ref="J31:K35">J$6</f>
        <v>0.117</v>
      </c>
      <c r="K31" s="136">
        <f t="shared" si="4"/>
        <v>0.00235</v>
      </c>
    </row>
    <row r="32" spans="1:11" ht="12.75" customHeight="1">
      <c r="A32" s="188"/>
      <c r="B32" s="174"/>
      <c r="C32" s="184"/>
      <c r="D32" s="119" t="s">
        <v>30</v>
      </c>
      <c r="E32" s="182"/>
      <c r="F32" s="110">
        <f t="shared" si="0"/>
        <v>1.36704</v>
      </c>
      <c r="G32" s="111">
        <v>0.36969</v>
      </c>
      <c r="H32" s="112">
        <f t="shared" si="1"/>
        <v>0.99735</v>
      </c>
      <c r="I32" s="113">
        <f>I30</f>
        <v>0.878</v>
      </c>
      <c r="J32" s="113">
        <f t="shared" si="4"/>
        <v>0.117</v>
      </c>
      <c r="K32" s="137">
        <f t="shared" si="4"/>
        <v>0.00235</v>
      </c>
    </row>
    <row r="33" spans="1:11" ht="12.75" customHeight="1">
      <c r="A33" s="188"/>
      <c r="B33" s="174"/>
      <c r="C33" s="172"/>
      <c r="D33" s="120" t="s">
        <v>32</v>
      </c>
      <c r="E33" s="182"/>
      <c r="F33" s="114">
        <f t="shared" si="0"/>
        <v>1.39094</v>
      </c>
      <c r="G33" s="115">
        <v>0.39359</v>
      </c>
      <c r="H33" s="116">
        <f t="shared" si="1"/>
        <v>0.99735</v>
      </c>
      <c r="I33" s="117">
        <f>I30</f>
        <v>0.878</v>
      </c>
      <c r="J33" s="117">
        <f t="shared" si="4"/>
        <v>0.117</v>
      </c>
      <c r="K33" s="138">
        <f t="shared" si="4"/>
        <v>0.00235</v>
      </c>
    </row>
    <row r="34" spans="1:11" ht="12.75" customHeight="1">
      <c r="A34" s="188"/>
      <c r="B34" s="174"/>
      <c r="C34" s="171" t="s">
        <v>38</v>
      </c>
      <c r="D34" s="121" t="s">
        <v>31</v>
      </c>
      <c r="E34" s="182"/>
      <c r="F34" s="106">
        <f t="shared" si="0"/>
        <v>1.36862</v>
      </c>
      <c r="G34" s="107">
        <v>0.37127</v>
      </c>
      <c r="H34" s="108">
        <f t="shared" si="1"/>
        <v>0.99735</v>
      </c>
      <c r="I34" s="109">
        <f>I30</f>
        <v>0.878</v>
      </c>
      <c r="J34" s="109">
        <f t="shared" si="4"/>
        <v>0.117</v>
      </c>
      <c r="K34" s="136">
        <f t="shared" si="4"/>
        <v>0.00235</v>
      </c>
    </row>
    <row r="35" spans="1:11" ht="12.75" customHeight="1">
      <c r="A35" s="188"/>
      <c r="B35" s="175"/>
      <c r="C35" s="172"/>
      <c r="D35" s="122" t="s">
        <v>33</v>
      </c>
      <c r="E35" s="182"/>
      <c r="F35" s="114">
        <f t="shared" si="0"/>
        <v>1.37313</v>
      </c>
      <c r="G35" s="115">
        <v>0.37578</v>
      </c>
      <c r="H35" s="116">
        <f t="shared" si="1"/>
        <v>0.99735</v>
      </c>
      <c r="I35" s="117">
        <f>I30</f>
        <v>0.878</v>
      </c>
      <c r="J35" s="117">
        <f t="shared" si="4"/>
        <v>0.117</v>
      </c>
      <c r="K35" s="138">
        <f t="shared" si="4"/>
        <v>0.00235</v>
      </c>
    </row>
    <row r="36" spans="1:11" ht="12.75" customHeight="1">
      <c r="A36" s="188"/>
      <c r="B36" s="176" t="s">
        <v>1</v>
      </c>
      <c r="C36" s="103" t="s">
        <v>36</v>
      </c>
      <c r="D36" s="104" t="s">
        <v>18</v>
      </c>
      <c r="E36" s="182"/>
      <c r="F36" s="124">
        <f t="shared" si="0"/>
        <v>1.4897200000000002</v>
      </c>
      <c r="G36" s="125">
        <f>G$30</f>
        <v>0.37437</v>
      </c>
      <c r="H36" s="126">
        <f t="shared" si="1"/>
        <v>1.11535</v>
      </c>
      <c r="I36" s="127">
        <v>0.996</v>
      </c>
      <c r="J36" s="128">
        <v>0.117</v>
      </c>
      <c r="K36" s="126">
        <f>$K$6</f>
        <v>0.00235</v>
      </c>
    </row>
    <row r="37" spans="1:11" ht="12.75" customHeight="1">
      <c r="A37" s="188"/>
      <c r="B37" s="174"/>
      <c r="C37" s="171" t="s">
        <v>37</v>
      </c>
      <c r="D37" s="118" t="s">
        <v>31</v>
      </c>
      <c r="E37" s="182"/>
      <c r="F37" s="106">
        <f t="shared" si="0"/>
        <v>1.48662</v>
      </c>
      <c r="G37" s="141">
        <f>G$31</f>
        <v>0.37127</v>
      </c>
      <c r="H37" s="108">
        <f t="shared" si="1"/>
        <v>1.11535</v>
      </c>
      <c r="I37" s="109">
        <f>I36</f>
        <v>0.996</v>
      </c>
      <c r="J37" s="109">
        <f aca="true" t="shared" si="5" ref="J37:K41">J$6</f>
        <v>0.117</v>
      </c>
      <c r="K37" s="136">
        <f t="shared" si="5"/>
        <v>0.00235</v>
      </c>
    </row>
    <row r="38" spans="1:11" ht="12.75" customHeight="1">
      <c r="A38" s="188"/>
      <c r="B38" s="174"/>
      <c r="C38" s="184"/>
      <c r="D38" s="119" t="s">
        <v>30</v>
      </c>
      <c r="E38" s="182"/>
      <c r="F38" s="110">
        <f t="shared" si="0"/>
        <v>1.4850400000000001</v>
      </c>
      <c r="G38" s="142">
        <f>G$32</f>
        <v>0.36969</v>
      </c>
      <c r="H38" s="112">
        <f t="shared" si="1"/>
        <v>1.11535</v>
      </c>
      <c r="I38" s="113">
        <f>I36</f>
        <v>0.996</v>
      </c>
      <c r="J38" s="113">
        <f t="shared" si="5"/>
        <v>0.117</v>
      </c>
      <c r="K38" s="137">
        <f t="shared" si="5"/>
        <v>0.00235</v>
      </c>
    </row>
    <row r="39" spans="1:11" ht="12.75" customHeight="1">
      <c r="A39" s="188"/>
      <c r="B39" s="174"/>
      <c r="C39" s="172"/>
      <c r="D39" s="120" t="s">
        <v>32</v>
      </c>
      <c r="E39" s="182"/>
      <c r="F39" s="114">
        <f t="shared" si="0"/>
        <v>1.50894</v>
      </c>
      <c r="G39" s="143">
        <f>G$33</f>
        <v>0.39359</v>
      </c>
      <c r="H39" s="116">
        <f t="shared" si="1"/>
        <v>1.11535</v>
      </c>
      <c r="I39" s="117">
        <f>I36</f>
        <v>0.996</v>
      </c>
      <c r="J39" s="117">
        <f t="shared" si="5"/>
        <v>0.117</v>
      </c>
      <c r="K39" s="138">
        <f t="shared" si="5"/>
        <v>0.00235</v>
      </c>
    </row>
    <row r="40" spans="1:11" ht="12.75" customHeight="1">
      <c r="A40" s="188"/>
      <c r="B40" s="174"/>
      <c r="C40" s="171" t="s">
        <v>38</v>
      </c>
      <c r="D40" s="121" t="s">
        <v>31</v>
      </c>
      <c r="E40" s="182"/>
      <c r="F40" s="106">
        <f t="shared" si="0"/>
        <v>1.48662</v>
      </c>
      <c r="G40" s="141">
        <f>G$34</f>
        <v>0.37127</v>
      </c>
      <c r="H40" s="108">
        <f t="shared" si="1"/>
        <v>1.11535</v>
      </c>
      <c r="I40" s="109">
        <f>I36</f>
        <v>0.996</v>
      </c>
      <c r="J40" s="109">
        <f t="shared" si="5"/>
        <v>0.117</v>
      </c>
      <c r="K40" s="136">
        <f t="shared" si="5"/>
        <v>0.00235</v>
      </c>
    </row>
    <row r="41" spans="1:11" ht="12.75" customHeight="1">
      <c r="A41" s="188"/>
      <c r="B41" s="175"/>
      <c r="C41" s="172"/>
      <c r="D41" s="122" t="s">
        <v>33</v>
      </c>
      <c r="E41" s="182"/>
      <c r="F41" s="114">
        <f t="shared" si="0"/>
        <v>1.49113</v>
      </c>
      <c r="G41" s="143">
        <f>G$35</f>
        <v>0.37578</v>
      </c>
      <c r="H41" s="116">
        <f t="shared" si="1"/>
        <v>1.11535</v>
      </c>
      <c r="I41" s="117">
        <f>I36</f>
        <v>0.996</v>
      </c>
      <c r="J41" s="117">
        <f t="shared" si="5"/>
        <v>0.117</v>
      </c>
      <c r="K41" s="138">
        <f t="shared" si="5"/>
        <v>0.00235</v>
      </c>
    </row>
    <row r="42" spans="1:11" ht="12.75" customHeight="1">
      <c r="A42" s="188"/>
      <c r="B42" s="176" t="s">
        <v>2</v>
      </c>
      <c r="C42" s="103" t="s">
        <v>36</v>
      </c>
      <c r="D42" s="104" t="s">
        <v>18</v>
      </c>
      <c r="E42" s="182"/>
      <c r="F42" s="124">
        <f t="shared" si="0"/>
        <v>1.27172</v>
      </c>
      <c r="G42" s="125">
        <f>G$30</f>
        <v>0.37437</v>
      </c>
      <c r="H42" s="126">
        <f t="shared" si="1"/>
        <v>0.89735</v>
      </c>
      <c r="I42" s="127">
        <v>0.778</v>
      </c>
      <c r="J42" s="128">
        <v>0.117</v>
      </c>
      <c r="K42" s="126">
        <f>$K$6</f>
        <v>0.00235</v>
      </c>
    </row>
    <row r="43" spans="1:11" ht="12.75" customHeight="1">
      <c r="A43" s="188"/>
      <c r="B43" s="174"/>
      <c r="C43" s="171" t="s">
        <v>37</v>
      </c>
      <c r="D43" s="118" t="s">
        <v>31</v>
      </c>
      <c r="E43" s="182"/>
      <c r="F43" s="106">
        <f t="shared" si="0"/>
        <v>1.2686199999999999</v>
      </c>
      <c r="G43" s="141">
        <f>G$31</f>
        <v>0.37127</v>
      </c>
      <c r="H43" s="108">
        <f t="shared" si="1"/>
        <v>0.89735</v>
      </c>
      <c r="I43" s="109">
        <f>I42</f>
        <v>0.778</v>
      </c>
      <c r="J43" s="109">
        <f aca="true" t="shared" si="6" ref="J43:K47">J$6</f>
        <v>0.117</v>
      </c>
      <c r="K43" s="136">
        <f t="shared" si="6"/>
        <v>0.00235</v>
      </c>
    </row>
    <row r="44" spans="1:11" ht="12.75" customHeight="1">
      <c r="A44" s="188"/>
      <c r="B44" s="174"/>
      <c r="C44" s="184"/>
      <c r="D44" s="119" t="s">
        <v>30</v>
      </c>
      <c r="E44" s="182"/>
      <c r="F44" s="110">
        <f t="shared" si="0"/>
        <v>1.26704</v>
      </c>
      <c r="G44" s="142">
        <f>G$32</f>
        <v>0.36969</v>
      </c>
      <c r="H44" s="112">
        <f t="shared" si="1"/>
        <v>0.89735</v>
      </c>
      <c r="I44" s="113">
        <f>I42</f>
        <v>0.778</v>
      </c>
      <c r="J44" s="113">
        <f t="shared" si="6"/>
        <v>0.117</v>
      </c>
      <c r="K44" s="137">
        <f t="shared" si="6"/>
        <v>0.00235</v>
      </c>
    </row>
    <row r="45" spans="1:11" ht="12.75" customHeight="1">
      <c r="A45" s="188"/>
      <c r="B45" s="174"/>
      <c r="C45" s="172"/>
      <c r="D45" s="120" t="s">
        <v>32</v>
      </c>
      <c r="E45" s="182"/>
      <c r="F45" s="114">
        <f t="shared" si="0"/>
        <v>1.29094</v>
      </c>
      <c r="G45" s="143">
        <f>G$33</f>
        <v>0.39359</v>
      </c>
      <c r="H45" s="116">
        <f t="shared" si="1"/>
        <v>0.89735</v>
      </c>
      <c r="I45" s="117">
        <f>I42</f>
        <v>0.778</v>
      </c>
      <c r="J45" s="117">
        <f t="shared" si="6"/>
        <v>0.117</v>
      </c>
      <c r="K45" s="138">
        <f t="shared" si="6"/>
        <v>0.00235</v>
      </c>
    </row>
    <row r="46" spans="1:11" ht="12.75" customHeight="1">
      <c r="A46" s="188"/>
      <c r="B46" s="174"/>
      <c r="C46" s="171" t="s">
        <v>38</v>
      </c>
      <c r="D46" s="121" t="s">
        <v>31</v>
      </c>
      <c r="E46" s="182"/>
      <c r="F46" s="106">
        <f t="shared" si="0"/>
        <v>1.2686199999999999</v>
      </c>
      <c r="G46" s="141">
        <f>G$34</f>
        <v>0.37127</v>
      </c>
      <c r="H46" s="108">
        <f t="shared" si="1"/>
        <v>0.89735</v>
      </c>
      <c r="I46" s="109">
        <f>I42</f>
        <v>0.778</v>
      </c>
      <c r="J46" s="109">
        <f t="shared" si="6"/>
        <v>0.117</v>
      </c>
      <c r="K46" s="136">
        <f t="shared" si="6"/>
        <v>0.00235</v>
      </c>
    </row>
    <row r="47" spans="1:11" ht="12.75" customHeight="1">
      <c r="A47" s="188"/>
      <c r="B47" s="175"/>
      <c r="C47" s="172"/>
      <c r="D47" s="122" t="s">
        <v>33</v>
      </c>
      <c r="E47" s="182"/>
      <c r="F47" s="114">
        <f t="shared" si="0"/>
        <v>1.27313</v>
      </c>
      <c r="G47" s="143">
        <f>G$35</f>
        <v>0.37578</v>
      </c>
      <c r="H47" s="116">
        <f t="shared" si="1"/>
        <v>0.89735</v>
      </c>
      <c r="I47" s="117">
        <f>I42</f>
        <v>0.778</v>
      </c>
      <c r="J47" s="117">
        <f t="shared" si="6"/>
        <v>0.117</v>
      </c>
      <c r="K47" s="138">
        <f t="shared" si="6"/>
        <v>0.00235</v>
      </c>
    </row>
    <row r="48" spans="1:11" ht="12.75" customHeight="1">
      <c r="A48" s="188"/>
      <c r="B48" s="176" t="s">
        <v>3</v>
      </c>
      <c r="C48" s="103" t="s">
        <v>36</v>
      </c>
      <c r="D48" s="104" t="s">
        <v>18</v>
      </c>
      <c r="E48" s="182"/>
      <c r="F48" s="124">
        <f t="shared" si="0"/>
        <v>1.22372</v>
      </c>
      <c r="G48" s="125">
        <f>G$30</f>
        <v>0.37437</v>
      </c>
      <c r="H48" s="126">
        <f t="shared" si="1"/>
        <v>0.8493499999999999</v>
      </c>
      <c r="I48" s="127">
        <v>0.73</v>
      </c>
      <c r="J48" s="128">
        <v>0.117</v>
      </c>
      <c r="K48" s="126">
        <f>$K$6</f>
        <v>0.00235</v>
      </c>
    </row>
    <row r="49" spans="1:11" ht="12.75" customHeight="1">
      <c r="A49" s="188"/>
      <c r="B49" s="174"/>
      <c r="C49" s="171" t="s">
        <v>37</v>
      </c>
      <c r="D49" s="118" t="s">
        <v>31</v>
      </c>
      <c r="E49" s="182"/>
      <c r="F49" s="106">
        <f t="shared" si="0"/>
        <v>1.2206199999999998</v>
      </c>
      <c r="G49" s="141">
        <f>G$31</f>
        <v>0.37127</v>
      </c>
      <c r="H49" s="108">
        <f t="shared" si="1"/>
        <v>0.8493499999999999</v>
      </c>
      <c r="I49" s="109">
        <f>I48</f>
        <v>0.73</v>
      </c>
      <c r="J49" s="109">
        <f aca="true" t="shared" si="7" ref="J49:K53">J$6</f>
        <v>0.117</v>
      </c>
      <c r="K49" s="136">
        <f t="shared" si="7"/>
        <v>0.00235</v>
      </c>
    </row>
    <row r="50" spans="1:11" ht="12.75" customHeight="1">
      <c r="A50" s="188"/>
      <c r="B50" s="174"/>
      <c r="C50" s="184"/>
      <c r="D50" s="119" t="s">
        <v>30</v>
      </c>
      <c r="E50" s="182"/>
      <c r="F50" s="110">
        <f t="shared" si="0"/>
        <v>1.21904</v>
      </c>
      <c r="G50" s="142">
        <f>G$32</f>
        <v>0.36969</v>
      </c>
      <c r="H50" s="112">
        <f t="shared" si="1"/>
        <v>0.8493499999999999</v>
      </c>
      <c r="I50" s="113">
        <f>I48</f>
        <v>0.73</v>
      </c>
      <c r="J50" s="113">
        <f t="shared" si="7"/>
        <v>0.117</v>
      </c>
      <c r="K50" s="137">
        <f t="shared" si="7"/>
        <v>0.00235</v>
      </c>
    </row>
    <row r="51" spans="1:11" ht="12.75" customHeight="1">
      <c r="A51" s="188"/>
      <c r="B51" s="174"/>
      <c r="C51" s="172"/>
      <c r="D51" s="120" t="s">
        <v>32</v>
      </c>
      <c r="E51" s="182"/>
      <c r="F51" s="114">
        <f t="shared" si="0"/>
        <v>1.24294</v>
      </c>
      <c r="G51" s="143">
        <f>G$33</f>
        <v>0.39359</v>
      </c>
      <c r="H51" s="116">
        <f t="shared" si="1"/>
        <v>0.8493499999999999</v>
      </c>
      <c r="I51" s="117">
        <f>I48</f>
        <v>0.73</v>
      </c>
      <c r="J51" s="117">
        <f t="shared" si="7"/>
        <v>0.117</v>
      </c>
      <c r="K51" s="138">
        <f t="shared" si="7"/>
        <v>0.00235</v>
      </c>
    </row>
    <row r="52" spans="1:11" ht="12.75" customHeight="1">
      <c r="A52" s="188"/>
      <c r="B52" s="174"/>
      <c r="C52" s="171" t="s">
        <v>38</v>
      </c>
      <c r="D52" s="121" t="s">
        <v>31</v>
      </c>
      <c r="E52" s="182"/>
      <c r="F52" s="106">
        <f t="shared" si="0"/>
        <v>1.2206199999999998</v>
      </c>
      <c r="G52" s="141">
        <f>G$34</f>
        <v>0.37127</v>
      </c>
      <c r="H52" s="108">
        <f t="shared" si="1"/>
        <v>0.8493499999999999</v>
      </c>
      <c r="I52" s="109">
        <f>I48</f>
        <v>0.73</v>
      </c>
      <c r="J52" s="109">
        <f t="shared" si="7"/>
        <v>0.117</v>
      </c>
      <c r="K52" s="136">
        <f t="shared" si="7"/>
        <v>0.00235</v>
      </c>
    </row>
    <row r="53" spans="1:11" ht="12.75" customHeight="1">
      <c r="A53" s="169"/>
      <c r="B53" s="175"/>
      <c r="C53" s="172"/>
      <c r="D53" s="122" t="s">
        <v>33</v>
      </c>
      <c r="E53" s="183"/>
      <c r="F53" s="114">
        <f t="shared" si="0"/>
        <v>1.22513</v>
      </c>
      <c r="G53" s="143">
        <f>G$35</f>
        <v>0.37578</v>
      </c>
      <c r="H53" s="116">
        <f t="shared" si="1"/>
        <v>0.8493499999999999</v>
      </c>
      <c r="I53" s="117">
        <f>I48</f>
        <v>0.73</v>
      </c>
      <c r="J53" s="117">
        <f t="shared" si="7"/>
        <v>0.117</v>
      </c>
      <c r="K53" s="138">
        <f t="shared" si="7"/>
        <v>0.00235</v>
      </c>
    </row>
    <row r="54" spans="1:32" s="10" customFormat="1" ht="12.75">
      <c r="A54" s="164" t="s">
        <v>25</v>
      </c>
      <c r="B54" s="16" t="s">
        <v>0</v>
      </c>
      <c r="C54" s="34"/>
      <c r="D54" s="16" t="s">
        <v>18</v>
      </c>
      <c r="E54" s="188" t="s">
        <v>34</v>
      </c>
      <c r="F54" s="24">
        <f>G54+H54</f>
        <v>552774.45</v>
      </c>
      <c r="G54" s="49">
        <v>238140.45</v>
      </c>
      <c r="H54" s="145">
        <v>314634</v>
      </c>
      <c r="I54" s="35" t="s">
        <v>18</v>
      </c>
      <c r="J54" s="35" t="s">
        <v>18</v>
      </c>
      <c r="K54" s="36" t="s">
        <v>18</v>
      </c>
      <c r="L54" s="31"/>
      <c r="M54" s="30"/>
      <c r="N54" s="3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s="10" customFormat="1" ht="12.75">
      <c r="A55" s="188"/>
      <c r="B55" s="16" t="s">
        <v>1</v>
      </c>
      <c r="C55" s="34"/>
      <c r="D55" s="16" t="s">
        <v>18</v>
      </c>
      <c r="E55" s="188"/>
      <c r="F55" s="24">
        <f>G55+H55</f>
        <v>632438.45</v>
      </c>
      <c r="G55" s="47">
        <f>G54</f>
        <v>238140.45</v>
      </c>
      <c r="H55" s="145">
        <v>394298</v>
      </c>
      <c r="I55" s="35" t="s">
        <v>18</v>
      </c>
      <c r="J55" s="35" t="s">
        <v>18</v>
      </c>
      <c r="K55" s="36" t="s">
        <v>18</v>
      </c>
      <c r="L55" s="31"/>
      <c r="M55" s="30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s="10" customFormat="1" ht="12.75">
      <c r="A56" s="188"/>
      <c r="B56" s="16" t="s">
        <v>2</v>
      </c>
      <c r="C56" s="34"/>
      <c r="D56" s="16" t="s">
        <v>18</v>
      </c>
      <c r="E56" s="188"/>
      <c r="F56" s="24">
        <f>G56+H56</f>
        <v>898427.45</v>
      </c>
      <c r="G56" s="47">
        <f>G54</f>
        <v>238140.45</v>
      </c>
      <c r="H56" s="145">
        <v>660287</v>
      </c>
      <c r="I56" s="35" t="s">
        <v>18</v>
      </c>
      <c r="J56" s="35" t="s">
        <v>18</v>
      </c>
      <c r="K56" s="36" t="s">
        <v>18</v>
      </c>
      <c r="L56" s="31"/>
      <c r="M56" s="30"/>
      <c r="N56" s="3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10" customFormat="1" ht="13.5" thickBot="1">
      <c r="A57" s="197"/>
      <c r="B57" s="17" t="s">
        <v>3</v>
      </c>
      <c r="C57" s="93"/>
      <c r="D57" s="17" t="s">
        <v>18</v>
      </c>
      <c r="E57" s="197"/>
      <c r="F57" s="25">
        <f>G57+H57</f>
        <v>1170483.45</v>
      </c>
      <c r="G57" s="50">
        <f>G54</f>
        <v>238140.45</v>
      </c>
      <c r="H57" s="146">
        <v>932343</v>
      </c>
      <c r="I57" s="37" t="s">
        <v>18</v>
      </c>
      <c r="J57" s="37" t="s">
        <v>18</v>
      </c>
      <c r="K57" s="38" t="s">
        <v>18</v>
      </c>
      <c r="L57" s="31"/>
      <c r="M57" s="30"/>
      <c r="N57" s="30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11" ht="13.5" thickBot="1">
      <c r="A58" s="193" t="s">
        <v>11</v>
      </c>
      <c r="B58" s="194"/>
      <c r="C58" s="194"/>
      <c r="D58" s="194"/>
      <c r="E58" s="194"/>
      <c r="F58" s="194"/>
      <c r="G58" s="194"/>
      <c r="H58" s="195"/>
      <c r="I58" s="194"/>
      <c r="J58" s="194"/>
      <c r="K58" s="196"/>
    </row>
    <row r="59" spans="1:11" ht="25.5">
      <c r="A59" s="53" t="s">
        <v>12</v>
      </c>
      <c r="B59" s="21" t="s">
        <v>3</v>
      </c>
      <c r="C59" s="53"/>
      <c r="D59" s="21" t="s">
        <v>18</v>
      </c>
      <c r="E59" s="198" t="s">
        <v>21</v>
      </c>
      <c r="F59" s="81">
        <f>ROUND(F60/1.18,6)</f>
        <v>2.152542</v>
      </c>
      <c r="G59" s="77">
        <f>F59-H59</f>
        <v>0.631192</v>
      </c>
      <c r="H59" s="3">
        <f>I59+J59+K59</f>
        <v>1.52135</v>
      </c>
      <c r="I59" s="23">
        <v>1.402</v>
      </c>
      <c r="J59" s="4">
        <v>0.117</v>
      </c>
      <c r="K59" s="11">
        <f>$K$6</f>
        <v>0.00235</v>
      </c>
    </row>
    <row r="60" spans="1:11" ht="12.75">
      <c r="A60" s="54" t="s">
        <v>23</v>
      </c>
      <c r="B60" s="20" t="s">
        <v>3</v>
      </c>
      <c r="C60" s="54"/>
      <c r="D60" s="20" t="s">
        <v>18</v>
      </c>
      <c r="E60" s="199"/>
      <c r="F60" s="44">
        <v>2.54</v>
      </c>
      <c r="G60" s="80">
        <f>ROUND(G59*1.18,6)</f>
        <v>0.744807</v>
      </c>
      <c r="H60" s="12">
        <f>F60-G60</f>
        <v>1.795193</v>
      </c>
      <c r="I60" s="28"/>
      <c r="J60" s="2"/>
      <c r="K60" s="7">
        <f>$K$6</f>
        <v>0.00235</v>
      </c>
    </row>
    <row r="61" spans="1:11" ht="12.75">
      <c r="A61" s="53" t="s">
        <v>13</v>
      </c>
      <c r="B61" s="21" t="s">
        <v>3</v>
      </c>
      <c r="C61" s="53"/>
      <c r="D61" s="21" t="s">
        <v>18</v>
      </c>
      <c r="E61" s="200" t="s">
        <v>21</v>
      </c>
      <c r="F61" s="82">
        <f>ROUND(F62/1.18,6)</f>
        <v>1.508475</v>
      </c>
      <c r="G61" s="78">
        <f>F61-H61</f>
        <v>0.631125</v>
      </c>
      <c r="H61" s="3">
        <f>I61+J61+K61</f>
        <v>0.87735</v>
      </c>
      <c r="I61" s="24">
        <v>0.758</v>
      </c>
      <c r="J61" s="3">
        <v>0.117</v>
      </c>
      <c r="K61" s="5">
        <f>$K$6</f>
        <v>0.00235</v>
      </c>
    </row>
    <row r="62" spans="1:11" ht="13.5" thickBot="1">
      <c r="A62" s="55" t="s">
        <v>23</v>
      </c>
      <c r="B62" s="22" t="s">
        <v>3</v>
      </c>
      <c r="C62" s="55"/>
      <c r="D62" s="22" t="s">
        <v>18</v>
      </c>
      <c r="E62" s="201"/>
      <c r="F62" s="45">
        <v>1.78</v>
      </c>
      <c r="G62" s="79">
        <f>ROUND(G61*1.18,6)</f>
        <v>0.744728</v>
      </c>
      <c r="H62" s="13">
        <f>F62-G62</f>
        <v>1.035272</v>
      </c>
      <c r="I62" s="25"/>
      <c r="J62" s="8"/>
      <c r="K62" s="9"/>
    </row>
    <row r="63" spans="1:32" s="10" customFormat="1" ht="13.5" thickBot="1">
      <c r="A63" s="193" t="s">
        <v>15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6"/>
      <c r="L63" s="31"/>
      <c r="M63" s="30"/>
      <c r="N63" s="3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11" ht="15" customHeight="1" thickBot="1">
      <c r="A64" s="185" t="s">
        <v>22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7"/>
    </row>
    <row r="65" spans="1:11" ht="12.75">
      <c r="A65" s="188" t="s">
        <v>26</v>
      </c>
      <c r="B65" s="16" t="s">
        <v>0</v>
      </c>
      <c r="C65" s="34"/>
      <c r="D65" s="16" t="s">
        <v>18</v>
      </c>
      <c r="E65" s="178" t="s">
        <v>21</v>
      </c>
      <c r="F65" s="42">
        <f>G65+H65</f>
        <v>2.2500299999999998</v>
      </c>
      <c r="G65" s="74">
        <f>$G$6</f>
        <v>0.71868</v>
      </c>
      <c r="H65" s="11">
        <f aca="true" t="shared" si="8" ref="H65:H72">I65+J65+K65</f>
        <v>1.53135</v>
      </c>
      <c r="I65" s="4">
        <f>$I$6</f>
        <v>1.529</v>
      </c>
      <c r="J65" s="4">
        <v>0</v>
      </c>
      <c r="K65" s="73">
        <f aca="true" t="shared" si="9" ref="K65:K72">$K$6</f>
        <v>0.00235</v>
      </c>
    </row>
    <row r="66" spans="1:11" ht="12.75">
      <c r="A66" s="188"/>
      <c r="B66" s="16" t="s">
        <v>1</v>
      </c>
      <c r="C66" s="34"/>
      <c r="D66" s="16" t="s">
        <v>18</v>
      </c>
      <c r="E66" s="188"/>
      <c r="F66" s="43">
        <f>G66+H66</f>
        <v>2.32303</v>
      </c>
      <c r="G66" s="46">
        <f>$G$6</f>
        <v>0.71868</v>
      </c>
      <c r="H66" s="5">
        <f t="shared" si="8"/>
        <v>1.6043500000000002</v>
      </c>
      <c r="I66" s="3">
        <f>$I$12</f>
        <v>1.602</v>
      </c>
      <c r="J66" s="3">
        <v>0</v>
      </c>
      <c r="K66" s="5">
        <f t="shared" si="9"/>
        <v>0.00235</v>
      </c>
    </row>
    <row r="67" spans="1:11" ht="12.75">
      <c r="A67" s="188"/>
      <c r="B67" s="16" t="s">
        <v>2</v>
      </c>
      <c r="C67" s="34"/>
      <c r="D67" s="16" t="s">
        <v>18</v>
      </c>
      <c r="E67" s="188"/>
      <c r="F67" s="43">
        <f>G67+H67</f>
        <v>2.75703</v>
      </c>
      <c r="G67" s="46">
        <f>$G$6</f>
        <v>0.71868</v>
      </c>
      <c r="H67" s="5">
        <f t="shared" si="8"/>
        <v>2.03835</v>
      </c>
      <c r="I67" s="3">
        <f>$I$18</f>
        <v>2.036</v>
      </c>
      <c r="J67" s="3">
        <v>0</v>
      </c>
      <c r="K67" s="5">
        <f t="shared" si="9"/>
        <v>0.00235</v>
      </c>
    </row>
    <row r="68" spans="1:11" ht="12.75">
      <c r="A68" s="188"/>
      <c r="B68" s="16" t="s">
        <v>3</v>
      </c>
      <c r="C68" s="34"/>
      <c r="D68" s="16" t="s">
        <v>18</v>
      </c>
      <c r="E68" s="188"/>
      <c r="F68" s="43">
        <f>G68+H68</f>
        <v>3.2100299999999997</v>
      </c>
      <c r="G68" s="46">
        <f>$G$6</f>
        <v>0.71868</v>
      </c>
      <c r="H68" s="5">
        <f t="shared" si="8"/>
        <v>2.4913499999999997</v>
      </c>
      <c r="I68" s="3">
        <f>I24</f>
        <v>2.489</v>
      </c>
      <c r="J68" s="3">
        <v>0</v>
      </c>
      <c r="K68" s="5">
        <f t="shared" si="9"/>
        <v>0.00235</v>
      </c>
    </row>
    <row r="69" spans="1:11" ht="12.75">
      <c r="A69" s="188" t="s">
        <v>24</v>
      </c>
      <c r="B69" s="16" t="s">
        <v>0</v>
      </c>
      <c r="C69" s="34"/>
      <c r="D69" s="16" t="s">
        <v>18</v>
      </c>
      <c r="E69" s="170" t="s">
        <v>21</v>
      </c>
      <c r="F69" s="24">
        <f aca="true" t="shared" si="10" ref="F69:F76">G69+H69</f>
        <v>1.2547199999999998</v>
      </c>
      <c r="G69" s="75">
        <f>$G$30</f>
        <v>0.37437</v>
      </c>
      <c r="H69" s="5">
        <f t="shared" si="8"/>
        <v>0.88035</v>
      </c>
      <c r="I69" s="24">
        <v>0.878</v>
      </c>
      <c r="J69" s="3">
        <v>0</v>
      </c>
      <c r="K69" s="5">
        <f t="shared" si="9"/>
        <v>0.00235</v>
      </c>
    </row>
    <row r="70" spans="1:11" ht="12.75">
      <c r="A70" s="188"/>
      <c r="B70" s="16" t="s">
        <v>1</v>
      </c>
      <c r="C70" s="34"/>
      <c r="D70" s="16" t="s">
        <v>18</v>
      </c>
      <c r="E70" s="170"/>
      <c r="F70" s="24">
        <f t="shared" si="10"/>
        <v>1.37272</v>
      </c>
      <c r="G70" s="47">
        <f>$G$30</f>
        <v>0.37437</v>
      </c>
      <c r="H70" s="5">
        <f t="shared" si="8"/>
        <v>0.99835</v>
      </c>
      <c r="I70" s="24">
        <v>0.996</v>
      </c>
      <c r="J70" s="3">
        <v>0</v>
      </c>
      <c r="K70" s="5">
        <f t="shared" si="9"/>
        <v>0.00235</v>
      </c>
    </row>
    <row r="71" spans="1:11" ht="12.75">
      <c r="A71" s="188"/>
      <c r="B71" s="16" t="s">
        <v>2</v>
      </c>
      <c r="C71" s="34"/>
      <c r="D71" s="16" t="s">
        <v>18</v>
      </c>
      <c r="E71" s="170"/>
      <c r="F71" s="24">
        <f t="shared" si="10"/>
        <v>1.15472</v>
      </c>
      <c r="G71" s="47">
        <f>$G$30</f>
        <v>0.37437</v>
      </c>
      <c r="H71" s="5">
        <f t="shared" si="8"/>
        <v>0.78035</v>
      </c>
      <c r="I71" s="24">
        <v>0.778</v>
      </c>
      <c r="J71" s="3">
        <v>0</v>
      </c>
      <c r="K71" s="5">
        <f t="shared" si="9"/>
        <v>0.00235</v>
      </c>
    </row>
    <row r="72" spans="1:11" ht="12.75">
      <c r="A72" s="169"/>
      <c r="B72" s="19" t="s">
        <v>3</v>
      </c>
      <c r="C72" s="41"/>
      <c r="D72" s="19" t="s">
        <v>18</v>
      </c>
      <c r="E72" s="163"/>
      <c r="F72" s="28">
        <f t="shared" si="10"/>
        <v>1.10672</v>
      </c>
      <c r="G72" s="48">
        <f>$G$30</f>
        <v>0.37437</v>
      </c>
      <c r="H72" s="7">
        <f t="shared" si="8"/>
        <v>0.73235</v>
      </c>
      <c r="I72" s="28">
        <v>0.73</v>
      </c>
      <c r="J72" s="2">
        <v>0</v>
      </c>
      <c r="K72" s="7">
        <f t="shared" si="9"/>
        <v>0.00235</v>
      </c>
    </row>
    <row r="73" spans="1:32" s="10" customFormat="1" ht="12.75">
      <c r="A73" s="164" t="s">
        <v>25</v>
      </c>
      <c r="B73" s="16" t="s">
        <v>0</v>
      </c>
      <c r="C73" s="34"/>
      <c r="D73" s="16" t="s">
        <v>18</v>
      </c>
      <c r="E73" s="164" t="s">
        <v>34</v>
      </c>
      <c r="F73" s="24">
        <f t="shared" si="10"/>
        <v>552774.45</v>
      </c>
      <c r="G73" s="75">
        <f>G54</f>
        <v>238140.45</v>
      </c>
      <c r="H73" s="76">
        <f>H54</f>
        <v>314634</v>
      </c>
      <c r="I73" s="35" t="s">
        <v>18</v>
      </c>
      <c r="J73" s="35" t="s">
        <v>18</v>
      </c>
      <c r="K73" s="36" t="s">
        <v>18</v>
      </c>
      <c r="L73" s="31"/>
      <c r="M73" s="30"/>
      <c r="N73" s="30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1:32" s="10" customFormat="1" ht="12.75">
      <c r="A74" s="188"/>
      <c r="B74" s="16" t="s">
        <v>1</v>
      </c>
      <c r="C74" s="34"/>
      <c r="D74" s="16" t="s">
        <v>18</v>
      </c>
      <c r="E74" s="188"/>
      <c r="F74" s="24">
        <f t="shared" si="10"/>
        <v>632438.45</v>
      </c>
      <c r="G74" s="47">
        <f>G73</f>
        <v>238140.45</v>
      </c>
      <c r="H74" s="76">
        <f>H55</f>
        <v>394298</v>
      </c>
      <c r="I74" s="35" t="s">
        <v>18</v>
      </c>
      <c r="J74" s="35" t="s">
        <v>18</v>
      </c>
      <c r="K74" s="36" t="s">
        <v>18</v>
      </c>
      <c r="L74" s="31"/>
      <c r="M74" s="30"/>
      <c r="N74" s="3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1:32" s="10" customFormat="1" ht="12.75">
      <c r="A75" s="188"/>
      <c r="B75" s="16" t="s">
        <v>2</v>
      </c>
      <c r="C75" s="34"/>
      <c r="D75" s="16" t="s">
        <v>18</v>
      </c>
      <c r="E75" s="188"/>
      <c r="F75" s="24">
        <f t="shared" si="10"/>
        <v>898427.45</v>
      </c>
      <c r="G75" s="47">
        <f>G73</f>
        <v>238140.45</v>
      </c>
      <c r="H75" s="76">
        <f>H56</f>
        <v>660287</v>
      </c>
      <c r="I75" s="35" t="s">
        <v>18</v>
      </c>
      <c r="J75" s="35" t="s">
        <v>18</v>
      </c>
      <c r="K75" s="36" t="s">
        <v>18</v>
      </c>
      <c r="L75" s="31"/>
      <c r="M75" s="30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1:32" s="10" customFormat="1" ht="12.75">
      <c r="A76" s="188"/>
      <c r="B76" s="16" t="s">
        <v>3</v>
      </c>
      <c r="C76" s="34"/>
      <c r="D76" s="16" t="s">
        <v>18</v>
      </c>
      <c r="E76" s="169"/>
      <c r="F76" s="24">
        <f t="shared" si="10"/>
        <v>1170483.45</v>
      </c>
      <c r="G76" s="47">
        <f>G73</f>
        <v>238140.45</v>
      </c>
      <c r="H76" s="76">
        <f>H57</f>
        <v>932343</v>
      </c>
      <c r="I76" s="35" t="s">
        <v>18</v>
      </c>
      <c r="J76" s="35" t="s">
        <v>18</v>
      </c>
      <c r="K76" s="36" t="s">
        <v>18</v>
      </c>
      <c r="L76" s="31"/>
      <c r="M76" s="30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s="10" customFormat="1" ht="12.75" customHeight="1">
      <c r="A77" s="165" t="s">
        <v>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2"/>
      <c r="L77" s="31"/>
      <c r="M77" s="30"/>
      <c r="N77" s="30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1:11" ht="29.25" customHeight="1">
      <c r="A78" s="40" t="s">
        <v>40</v>
      </c>
      <c r="B78" s="67" t="s">
        <v>18</v>
      </c>
      <c r="C78" s="97"/>
      <c r="D78" s="67" t="s">
        <v>18</v>
      </c>
      <c r="E78" s="39" t="s">
        <v>21</v>
      </c>
      <c r="F78" s="63">
        <f>G78+H78</f>
        <v>1.92903</v>
      </c>
      <c r="G78" s="51">
        <f>$G$6</f>
        <v>0.71868</v>
      </c>
      <c r="H78" s="63">
        <f>I78+J78+K78</f>
        <v>1.21035</v>
      </c>
      <c r="I78" s="149">
        <v>1.091</v>
      </c>
      <c r="J78" s="63">
        <f>$J$6</f>
        <v>0.117</v>
      </c>
      <c r="K78" s="68">
        <f>$K$6</f>
        <v>0.00235</v>
      </c>
    </row>
    <row r="79" spans="1:17" ht="25.5">
      <c r="A79" s="34" t="s">
        <v>42</v>
      </c>
      <c r="B79" s="64" t="s">
        <v>18</v>
      </c>
      <c r="C79" s="90"/>
      <c r="D79" s="64" t="s">
        <v>18</v>
      </c>
      <c r="E79" s="16" t="s">
        <v>21</v>
      </c>
      <c r="F79" s="58">
        <f>H79+G79</f>
        <v>1.84145</v>
      </c>
      <c r="G79" s="46">
        <v>0.6311</v>
      </c>
      <c r="H79" s="58">
        <f>H78</f>
        <v>1.21035</v>
      </c>
      <c r="I79" s="59">
        <f>I78</f>
        <v>1.091</v>
      </c>
      <c r="J79" s="58">
        <f>$J$6</f>
        <v>0.117</v>
      </c>
      <c r="K79" s="60">
        <f>$K$6</f>
        <v>0.00235</v>
      </c>
      <c r="M79" s="71"/>
      <c r="N79" s="83"/>
      <c r="O79" s="57"/>
      <c r="P79" s="84"/>
      <c r="Q79" s="71"/>
    </row>
    <row r="80" spans="1:17" ht="12.75">
      <c r="A80" s="34" t="s">
        <v>24</v>
      </c>
      <c r="B80" s="64" t="s">
        <v>18</v>
      </c>
      <c r="C80" s="90"/>
      <c r="D80" s="64" t="s">
        <v>18</v>
      </c>
      <c r="E80" s="16" t="s">
        <v>21</v>
      </c>
      <c r="F80" s="58">
        <f>G80+H80</f>
        <v>0.51672</v>
      </c>
      <c r="G80" s="46">
        <f>$G$30</f>
        <v>0.37437</v>
      </c>
      <c r="H80" s="58">
        <f>I80+J80+K80</f>
        <v>0.14235</v>
      </c>
      <c r="I80" s="152">
        <v>0.023</v>
      </c>
      <c r="J80" s="58">
        <f>$J$6</f>
        <v>0.117</v>
      </c>
      <c r="K80" s="60">
        <f>$K$6</f>
        <v>0.00235</v>
      </c>
      <c r="M80" s="71"/>
      <c r="N80" s="71"/>
      <c r="O80" s="71"/>
      <c r="P80" s="71"/>
      <c r="Q80" s="71"/>
    </row>
    <row r="81" spans="1:17" ht="25.5">
      <c r="A81" s="41" t="s">
        <v>25</v>
      </c>
      <c r="B81" s="62" t="s">
        <v>18</v>
      </c>
      <c r="C81" s="41"/>
      <c r="D81" s="62" t="s">
        <v>18</v>
      </c>
      <c r="E81" s="41" t="s">
        <v>34</v>
      </c>
      <c r="F81" s="61">
        <f>G81+H81</f>
        <v>786324.45</v>
      </c>
      <c r="G81" s="52">
        <f>$G$54</f>
        <v>238140.45</v>
      </c>
      <c r="H81" s="151">
        <v>548184</v>
      </c>
      <c r="I81" s="148" t="s">
        <v>18</v>
      </c>
      <c r="J81" s="148" t="s">
        <v>18</v>
      </c>
      <c r="K81" s="150" t="s">
        <v>18</v>
      </c>
      <c r="M81" s="71"/>
      <c r="N81" s="71"/>
      <c r="O81" s="71"/>
      <c r="P81" s="71"/>
      <c r="Q81" s="71"/>
    </row>
    <row r="82" spans="1:32" s="10" customFormat="1" ht="12.75">
      <c r="A82" s="165" t="s">
        <v>10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2"/>
      <c r="L82" s="31"/>
      <c r="M82" s="71"/>
      <c r="N82" s="71"/>
      <c r="O82" s="72"/>
      <c r="P82" s="72"/>
      <c r="Q82" s="72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17" ht="29.25" customHeight="1">
      <c r="A83" s="40" t="s">
        <v>40</v>
      </c>
      <c r="B83" s="67" t="s">
        <v>18</v>
      </c>
      <c r="C83" s="97"/>
      <c r="D83" s="67" t="s">
        <v>18</v>
      </c>
      <c r="E83" s="39" t="s">
        <v>21</v>
      </c>
      <c r="F83" s="63">
        <f>G83+H83</f>
        <v>1.37303</v>
      </c>
      <c r="G83" s="51">
        <f>$G$6</f>
        <v>0.71868</v>
      </c>
      <c r="H83" s="63">
        <f>I83+J83+K83</f>
        <v>0.65435</v>
      </c>
      <c r="I83" s="149">
        <v>0.535</v>
      </c>
      <c r="J83" s="63">
        <f>$J$6</f>
        <v>0.117</v>
      </c>
      <c r="K83" s="68">
        <f>$K$6</f>
        <v>0.00235</v>
      </c>
      <c r="M83" s="71"/>
      <c r="N83" s="71"/>
      <c r="O83" s="71"/>
      <c r="P83" s="71"/>
      <c r="Q83" s="71"/>
    </row>
    <row r="84" spans="1:17" ht="40.5" customHeight="1">
      <c r="A84" s="34" t="s">
        <v>42</v>
      </c>
      <c r="B84" s="64" t="s">
        <v>18</v>
      </c>
      <c r="C84" s="90"/>
      <c r="D84" s="64" t="s">
        <v>18</v>
      </c>
      <c r="E84" s="16" t="s">
        <v>21</v>
      </c>
      <c r="F84" s="58">
        <f>H84+G84</f>
        <v>1.28545</v>
      </c>
      <c r="G84" s="46">
        <v>0.6311</v>
      </c>
      <c r="H84" s="58">
        <f>H83</f>
        <v>0.65435</v>
      </c>
      <c r="I84" s="59">
        <f>I83</f>
        <v>0.535</v>
      </c>
      <c r="J84" s="58">
        <f>$J$6</f>
        <v>0.117</v>
      </c>
      <c r="K84" s="60">
        <f>$K$6</f>
        <v>0.00235</v>
      </c>
      <c r="M84" s="71"/>
      <c r="N84" s="71"/>
      <c r="O84" s="71"/>
      <c r="P84" s="71"/>
      <c r="Q84" s="71"/>
    </row>
    <row r="85" spans="1:17" ht="29.25" customHeight="1">
      <c r="A85" s="34" t="s">
        <v>24</v>
      </c>
      <c r="B85" s="64" t="s">
        <v>18</v>
      </c>
      <c r="C85" s="90"/>
      <c r="D85" s="64" t="s">
        <v>18</v>
      </c>
      <c r="E85" s="16" t="s">
        <v>21</v>
      </c>
      <c r="F85" s="58">
        <f>G85+H85</f>
        <v>0.41572</v>
      </c>
      <c r="G85" s="46">
        <f>$G$30</f>
        <v>0.37437</v>
      </c>
      <c r="H85" s="58">
        <f>I85+J85+K85</f>
        <v>0.041350000000000005</v>
      </c>
      <c r="I85" s="152">
        <v>-0.078</v>
      </c>
      <c r="J85" s="58">
        <f>$J$6</f>
        <v>0.117</v>
      </c>
      <c r="K85" s="60">
        <f>$K$6</f>
        <v>0.00235</v>
      </c>
      <c r="M85" s="71"/>
      <c r="N85" s="71"/>
      <c r="O85" s="71"/>
      <c r="P85" s="71"/>
      <c r="Q85" s="71"/>
    </row>
    <row r="86" spans="1:17" ht="25.5">
      <c r="A86" s="41" t="s">
        <v>25</v>
      </c>
      <c r="B86" s="62" t="s">
        <v>18</v>
      </c>
      <c r="C86" s="41"/>
      <c r="D86" s="62" t="s">
        <v>18</v>
      </c>
      <c r="E86" s="41" t="s">
        <v>34</v>
      </c>
      <c r="F86" s="61">
        <f>G86+H86</f>
        <v>568027.45</v>
      </c>
      <c r="G86" s="52">
        <f>$G$54</f>
        <v>238140.45</v>
      </c>
      <c r="H86" s="151">
        <v>329887</v>
      </c>
      <c r="I86" s="148" t="s">
        <v>18</v>
      </c>
      <c r="J86" s="148" t="s">
        <v>18</v>
      </c>
      <c r="K86" s="150" t="s">
        <v>18</v>
      </c>
      <c r="M86" s="71"/>
      <c r="N86" s="71"/>
      <c r="O86" s="71"/>
      <c r="P86" s="71"/>
      <c r="Q86" s="71"/>
    </row>
    <row r="87" spans="1:17" ht="12.75">
      <c r="A87" s="166" t="s">
        <v>27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M87" s="71"/>
      <c r="N87" s="71"/>
      <c r="O87" s="71"/>
      <c r="P87" s="71"/>
      <c r="Q87" s="71"/>
    </row>
    <row r="88" spans="1:17" ht="29.25" customHeight="1">
      <c r="A88" s="40" t="s">
        <v>40</v>
      </c>
      <c r="B88" s="39" t="s">
        <v>18</v>
      </c>
      <c r="C88" s="56"/>
      <c r="D88" s="39" t="s">
        <v>18</v>
      </c>
      <c r="E88" s="94" t="s">
        <v>21</v>
      </c>
      <c r="F88" s="63">
        <f>G88+H88</f>
        <v>0.83803</v>
      </c>
      <c r="G88" s="85">
        <f>$G$6</f>
        <v>0.71868</v>
      </c>
      <c r="H88" s="68">
        <f>I88+J88+K88</f>
        <v>0.11935000000000001</v>
      </c>
      <c r="I88" s="63">
        <v>0</v>
      </c>
      <c r="J88" s="63">
        <v>0.117</v>
      </c>
      <c r="K88" s="68">
        <f>$K$6</f>
        <v>0.00235</v>
      </c>
      <c r="M88" s="71"/>
      <c r="N88" s="71"/>
      <c r="O88" s="71"/>
      <c r="P88" s="71"/>
      <c r="Q88" s="71"/>
    </row>
    <row r="89" spans="1:11" ht="29.25" customHeight="1">
      <c r="A89" s="91" t="s">
        <v>24</v>
      </c>
      <c r="B89" s="16" t="s">
        <v>18</v>
      </c>
      <c r="C89" s="70"/>
      <c r="D89" s="16" t="s">
        <v>18</v>
      </c>
      <c r="E89" s="95" t="s">
        <v>21</v>
      </c>
      <c r="F89" s="59">
        <f>G89+H89</f>
        <v>0.49372</v>
      </c>
      <c r="G89" s="86">
        <f>$G$69</f>
        <v>0.37437</v>
      </c>
      <c r="H89" s="69">
        <f>I89+J89+K89</f>
        <v>0.11935000000000001</v>
      </c>
      <c r="I89" s="59">
        <v>0</v>
      </c>
      <c r="J89" s="58">
        <v>0.117</v>
      </c>
      <c r="K89" s="60">
        <v>0.00235</v>
      </c>
    </row>
    <row r="90" spans="1:11" ht="26.25" thickBot="1">
      <c r="A90" s="92" t="s">
        <v>25</v>
      </c>
      <c r="B90" s="17" t="s">
        <v>18</v>
      </c>
      <c r="C90" s="87"/>
      <c r="D90" s="17" t="s">
        <v>18</v>
      </c>
      <c r="E90" s="96" t="s">
        <v>34</v>
      </c>
      <c r="F90" s="88">
        <f>G90+H90</f>
        <v>238140.45</v>
      </c>
      <c r="G90" s="89">
        <f>G73</f>
        <v>238140.45</v>
      </c>
      <c r="H90" s="65">
        <f>I90+J90+K90</f>
        <v>0</v>
      </c>
      <c r="I90" s="88">
        <v>0</v>
      </c>
      <c r="J90" s="65">
        <v>0</v>
      </c>
      <c r="K90" s="66">
        <v>0</v>
      </c>
    </row>
    <row r="93" spans="1:7" ht="12.75">
      <c r="A93" s="1" t="s">
        <v>28</v>
      </c>
      <c r="B93" s="1"/>
      <c r="C93" s="1"/>
      <c r="D93" s="1"/>
      <c r="G93" s="1" t="s">
        <v>29</v>
      </c>
    </row>
    <row r="94" ht="28.5" customHeight="1"/>
    <row r="96" ht="29.25" customHeight="1"/>
    <row r="101" spans="1:5" ht="18">
      <c r="A101" s="15"/>
      <c r="B101" s="15"/>
      <c r="C101" s="15"/>
      <c r="D101" s="15"/>
      <c r="E101" s="15"/>
    </row>
  </sheetData>
  <sheetProtection/>
  <mergeCells count="54">
    <mergeCell ref="I3:K3"/>
    <mergeCell ref="A5:K5"/>
    <mergeCell ref="A6:A29"/>
    <mergeCell ref="G3:G4"/>
    <mergeCell ref="H3:H4"/>
    <mergeCell ref="A3:A4"/>
    <mergeCell ref="E3:E4"/>
    <mergeCell ref="D3:D4"/>
    <mergeCell ref="F3:F4"/>
    <mergeCell ref="B3:B4"/>
    <mergeCell ref="A30:A53"/>
    <mergeCell ref="A58:K58"/>
    <mergeCell ref="A63:K63"/>
    <mergeCell ref="C52:C53"/>
    <mergeCell ref="B42:B47"/>
    <mergeCell ref="B48:B53"/>
    <mergeCell ref="A54:A57"/>
    <mergeCell ref="E54:E57"/>
    <mergeCell ref="E59:E60"/>
    <mergeCell ref="E61:E62"/>
    <mergeCell ref="A87:K87"/>
    <mergeCell ref="A69:A72"/>
    <mergeCell ref="E69:E72"/>
    <mergeCell ref="A73:A76"/>
    <mergeCell ref="E73:E76"/>
    <mergeCell ref="A77:K77"/>
    <mergeCell ref="A82:K82"/>
    <mergeCell ref="A64:K64"/>
    <mergeCell ref="A65:A68"/>
    <mergeCell ref="E65:E68"/>
    <mergeCell ref="C3:C4"/>
    <mergeCell ref="C7:C9"/>
    <mergeCell ref="C10:C11"/>
    <mergeCell ref="C43:C45"/>
    <mergeCell ref="C31:C33"/>
    <mergeCell ref="C34:C35"/>
    <mergeCell ref="C37:C39"/>
    <mergeCell ref="E6:E29"/>
    <mergeCell ref="E30:E53"/>
    <mergeCell ref="C25:C27"/>
    <mergeCell ref="C28:C29"/>
    <mergeCell ref="C46:C47"/>
    <mergeCell ref="C49:C51"/>
    <mergeCell ref="C13:C15"/>
    <mergeCell ref="C16:C17"/>
    <mergeCell ref="C19:C21"/>
    <mergeCell ref="C22:C23"/>
    <mergeCell ref="C40:C41"/>
    <mergeCell ref="B30:B35"/>
    <mergeCell ref="B36:B41"/>
    <mergeCell ref="B6:B11"/>
    <mergeCell ref="B12:B17"/>
    <mergeCell ref="B18:B23"/>
    <mergeCell ref="B24:B2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3"/>
  <rowBreaks count="1" manualBreakCount="1"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F1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5.625" style="0" customWidth="1"/>
    <col min="2" max="2" width="55.75390625" style="0" customWidth="1"/>
    <col min="3" max="4" width="13.25390625" style="0" customWidth="1"/>
  </cols>
  <sheetData>
    <row r="1" spans="1:4" ht="47.25" customHeight="1">
      <c r="A1" s="214" t="str">
        <f>"Средневзвешенная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расчитываемая гарантирующим поставщиком "&amp;Тарифы!$G$1</f>
        <v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расчитываемая гарантирующим поставщиком за апрель 2012г.</v>
      </c>
      <c r="B1" s="214"/>
      <c r="C1" s="214"/>
      <c r="D1" s="214"/>
    </row>
    <row r="3" spans="1:6" ht="25.5">
      <c r="A3" s="154"/>
      <c r="B3" s="155" t="s">
        <v>20</v>
      </c>
      <c r="C3" s="155" t="s">
        <v>19</v>
      </c>
      <c r="D3" s="156" t="s">
        <v>43</v>
      </c>
      <c r="F3" s="153"/>
    </row>
    <row r="4" spans="1:6" ht="54.75" customHeight="1">
      <c r="A4" s="156">
        <v>1</v>
      </c>
      <c r="B4" s="157" t="s">
        <v>47</v>
      </c>
      <c r="C4" s="155" t="s">
        <v>57</v>
      </c>
      <c r="D4" s="156">
        <f>ROUND(D5+D6*D7,2)</f>
        <v>718.68</v>
      </c>
      <c r="F4" s="153"/>
    </row>
    <row r="5" spans="1:4" ht="63.75">
      <c r="A5" s="156">
        <v>2</v>
      </c>
      <c r="B5" s="157" t="s">
        <v>46</v>
      </c>
      <c r="C5" s="155" t="s">
        <v>57</v>
      </c>
      <c r="D5" s="161">
        <f>Тарифы!G30*1000</f>
        <v>374.37</v>
      </c>
    </row>
    <row r="6" spans="1:4" ht="57.75" customHeight="1">
      <c r="A6" s="156">
        <v>3</v>
      </c>
      <c r="B6" s="157" t="s">
        <v>48</v>
      </c>
      <c r="C6" s="155" t="s">
        <v>34</v>
      </c>
      <c r="D6" s="161">
        <f>Тарифы!G54</f>
        <v>238140.45</v>
      </c>
    </row>
    <row r="7" spans="1:4" ht="42.75" customHeight="1">
      <c r="A7" s="156">
        <v>4</v>
      </c>
      <c r="B7" s="157" t="s">
        <v>44</v>
      </c>
      <c r="C7" s="155" t="s">
        <v>51</v>
      </c>
      <c r="D7" s="156">
        <f>(D8+D9-D10-D11)/(D12+D13-D14-D15)</f>
        <v>0.0014458114314628906</v>
      </c>
    </row>
    <row r="8" spans="1:4" ht="38.25">
      <c r="A8" s="156">
        <v>5</v>
      </c>
      <c r="B8" s="157" t="s">
        <v>49</v>
      </c>
      <c r="C8" s="155" t="s">
        <v>50</v>
      </c>
      <c r="D8" s="162">
        <v>188.899</v>
      </c>
    </row>
    <row r="9" spans="1:4" ht="42.75" customHeight="1">
      <c r="A9" s="156">
        <v>6</v>
      </c>
      <c r="B9" s="157" t="s">
        <v>52</v>
      </c>
      <c r="C9" s="155" t="s">
        <v>50</v>
      </c>
      <c r="D9" s="162">
        <v>0.844</v>
      </c>
    </row>
    <row r="10" spans="1:4" ht="38.25">
      <c r="A10" s="156">
        <v>7</v>
      </c>
      <c r="B10" s="157" t="s">
        <v>45</v>
      </c>
      <c r="C10" s="155" t="s">
        <v>50</v>
      </c>
      <c r="D10" s="162">
        <v>54.953</v>
      </c>
    </row>
    <row r="11" spans="1:4" ht="25.5">
      <c r="A11" s="156">
        <v>8</v>
      </c>
      <c r="B11" s="157" t="s">
        <v>53</v>
      </c>
      <c r="C11" s="155" t="s">
        <v>50</v>
      </c>
      <c r="D11" s="162">
        <v>83.33</v>
      </c>
    </row>
    <row r="12" spans="1:4" ht="38.25">
      <c r="A12" s="156">
        <v>9</v>
      </c>
      <c r="B12" s="157" t="s">
        <v>59</v>
      </c>
      <c r="C12" s="155" t="s">
        <v>56</v>
      </c>
      <c r="D12" s="162">
        <v>104368.112</v>
      </c>
    </row>
    <row r="13" spans="1:4" ht="38.25">
      <c r="A13" s="156">
        <v>10</v>
      </c>
      <c r="B13" s="157" t="s">
        <v>58</v>
      </c>
      <c r="C13" s="155" t="s">
        <v>56</v>
      </c>
      <c r="D13" s="162">
        <v>592.238</v>
      </c>
    </row>
    <row r="14" spans="1:4" ht="38.25">
      <c r="A14" s="156">
        <v>11</v>
      </c>
      <c r="B14" s="157" t="s">
        <v>54</v>
      </c>
      <c r="C14" s="155" t="s">
        <v>56</v>
      </c>
      <c r="D14" s="162">
        <v>36887.88</v>
      </c>
    </row>
    <row r="15" spans="1:4" ht="25.5">
      <c r="A15" s="156">
        <v>12</v>
      </c>
      <c r="B15" s="157" t="s">
        <v>55</v>
      </c>
      <c r="C15" s="155" t="s">
        <v>56</v>
      </c>
      <c r="D15" s="162">
        <v>32480</v>
      </c>
    </row>
  </sheetData>
  <sheetProtection/>
  <mergeCells count="1">
    <mergeCell ref="A1:D1"/>
  </mergeCells>
  <printOptions/>
  <pageMargins left="0.5" right="0.2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0.625" style="0" customWidth="1"/>
    <col min="2" max="2" width="47.25390625" style="0" customWidth="1"/>
    <col min="3" max="3" width="46.625" style="0" customWidth="1"/>
    <col min="4" max="4" width="14.625" style="0" customWidth="1"/>
    <col min="5" max="5" width="50.125" style="0" customWidth="1"/>
  </cols>
  <sheetData>
    <row r="1" ht="15.75">
      <c r="A1" s="158" t="str">
        <f>"Коэффициент оплаты мощности для соответствующих зон суток "&amp;Тарифы!$G$1</f>
        <v>Коэффициент оплаты мощности для соответствующих зон суток за апрель 2012г.</v>
      </c>
    </row>
    <row r="3" spans="1:5" ht="12.75">
      <c r="A3" s="215" t="s">
        <v>60</v>
      </c>
      <c r="B3" s="216"/>
      <c r="C3" s="216"/>
      <c r="D3" s="217" t="s">
        <v>61</v>
      </c>
      <c r="E3" s="217"/>
    </row>
    <row r="4" spans="1:5" ht="25.5">
      <c r="A4" s="160" t="s">
        <v>62</v>
      </c>
      <c r="B4" s="160" t="s">
        <v>63</v>
      </c>
      <c r="C4" s="160" t="s">
        <v>64</v>
      </c>
      <c r="D4" s="160" t="s">
        <v>62</v>
      </c>
      <c r="E4" s="160" t="s">
        <v>65</v>
      </c>
    </row>
    <row r="5" spans="1:5" ht="12.75">
      <c r="A5" s="159" t="s">
        <v>67</v>
      </c>
      <c r="B5" s="159" t="s">
        <v>68</v>
      </c>
      <c r="C5" s="159" t="s">
        <v>69</v>
      </c>
      <c r="D5" s="159" t="s">
        <v>67</v>
      </c>
      <c r="E5" s="159" t="s">
        <v>70</v>
      </c>
    </row>
  </sheetData>
  <sheetProtection/>
  <mergeCells count="2">
    <mergeCell ref="A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Home</cp:lastModifiedBy>
  <cp:lastPrinted>2012-05-15T07:35:44Z</cp:lastPrinted>
  <dcterms:created xsi:type="dcterms:W3CDTF">2007-11-26T10:17:51Z</dcterms:created>
  <dcterms:modified xsi:type="dcterms:W3CDTF">2012-05-17T07:39:21Z</dcterms:modified>
  <cp:category/>
  <cp:version/>
  <cp:contentType/>
  <cp:contentStatus/>
</cp:coreProperties>
</file>